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600" yWindow="240" windowWidth="11070" windowHeight="6090" tabRatio="339"/>
  </bookViews>
  <sheets>
    <sheet name="TP  Calculations" sheetId="1" r:id="rId1"/>
    <sheet name="Calibration Curve Visualization" sheetId="4" r:id="rId2"/>
  </sheets>
  <definedNames>
    <definedName name="Intercept">'TP  Calculations'!$C$21</definedName>
    <definedName name="_xlnm.Print_Area" localSheetId="0">'TP  Calculations'!$A$1:$K$48</definedName>
    <definedName name="Slope">'TP  Calculations'!$C$20</definedName>
  </definedNames>
  <calcPr calcId="145621"/>
</workbook>
</file>

<file path=xl/calcChain.xml><?xml version="1.0" encoding="utf-8"?>
<calcChain xmlns="http://schemas.openxmlformats.org/spreadsheetml/2006/main">
  <c r="I34" i="1" l="1"/>
  <c r="I35" i="1"/>
  <c r="I36" i="1"/>
  <c r="I37" i="1"/>
  <c r="I38" i="1"/>
  <c r="I39" i="1"/>
  <c r="I40" i="1"/>
  <c r="I41" i="1"/>
  <c r="I42" i="1"/>
  <c r="I43" i="1"/>
  <c r="I32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29" i="1"/>
  <c r="C20" i="1"/>
  <c r="O17" i="1" l="1"/>
  <c r="C21" i="1" l="1"/>
  <c r="C22" i="1" s="1"/>
  <c r="M33" i="1" l="1"/>
  <c r="M34" i="1"/>
  <c r="M35" i="1"/>
  <c r="M36" i="1"/>
  <c r="M37" i="1"/>
  <c r="M38" i="1"/>
  <c r="M39" i="1"/>
  <c r="M40" i="1"/>
  <c r="M41" i="1"/>
  <c r="M42" i="1"/>
  <c r="M43" i="1"/>
  <c r="M32" i="1"/>
  <c r="L33" i="1"/>
  <c r="L34" i="1"/>
  <c r="L35" i="1"/>
  <c r="L36" i="1"/>
  <c r="L37" i="1"/>
  <c r="L38" i="1"/>
  <c r="L39" i="1"/>
  <c r="L40" i="1"/>
  <c r="L41" i="1"/>
  <c r="L42" i="1"/>
  <c r="L43" i="1"/>
  <c r="L32" i="1"/>
  <c r="G34" i="1" l="1"/>
  <c r="G35" i="1"/>
  <c r="G36" i="1"/>
  <c r="G37" i="1"/>
  <c r="G38" i="1"/>
  <c r="G39" i="1"/>
  <c r="G40" i="1"/>
  <c r="G41" i="1"/>
  <c r="G42" i="1"/>
  <c r="G43" i="1"/>
  <c r="C19" i="1"/>
  <c r="D19" i="1" s="1"/>
  <c r="G33" i="1"/>
  <c r="I33" i="1" s="1"/>
  <c r="G30" i="1" l="1"/>
  <c r="G31" i="1"/>
  <c r="I31" i="1" s="1"/>
  <c r="K31" i="1" s="1"/>
  <c r="G32" i="1"/>
  <c r="G29" i="1"/>
  <c r="I29" i="1" s="1"/>
  <c r="L13" i="1"/>
  <c r="N13" i="1" s="1"/>
  <c r="O13" i="1" s="1"/>
  <c r="L14" i="1"/>
  <c r="N14" i="1" s="1"/>
  <c r="O14" i="1" s="1"/>
  <c r="L12" i="1"/>
  <c r="N12" i="1" s="1"/>
  <c r="O12" i="1" s="1"/>
  <c r="L11" i="1"/>
  <c r="N11" i="1" s="1"/>
  <c r="O11" i="1" s="1"/>
  <c r="L10" i="1"/>
  <c r="N10" i="1" s="1"/>
  <c r="O10" i="1" s="1"/>
  <c r="L6" i="1"/>
  <c r="N6" i="1" s="1"/>
  <c r="O6" i="1" s="1"/>
  <c r="L8" i="1"/>
  <c r="N8" i="1" s="1"/>
  <c r="O8" i="1" s="1"/>
  <c r="L7" i="1"/>
  <c r="N7" i="1" s="1"/>
  <c r="O7" i="1" s="1"/>
  <c r="L9" i="1"/>
  <c r="N9" i="1" s="1"/>
  <c r="O9" i="1" s="1"/>
  <c r="L5" i="1"/>
  <c r="I30" i="1" l="1"/>
  <c r="J30" i="1" s="1"/>
  <c r="K30" i="1" s="1"/>
  <c r="J29" i="1"/>
  <c r="K29" i="1" s="1"/>
  <c r="M7" i="1"/>
  <c r="M13" i="1"/>
  <c r="M8" i="1"/>
  <c r="M11" i="1"/>
  <c r="M6" i="1"/>
  <c r="M12" i="1"/>
  <c r="M9" i="1"/>
  <c r="M10" i="1"/>
  <c r="M14" i="1"/>
  <c r="O16" i="1" l="1"/>
  <c r="O19" i="1" l="1"/>
  <c r="C23" i="1" s="1"/>
</calcChain>
</file>

<file path=xl/sharedStrings.xml><?xml version="1.0" encoding="utf-8"?>
<sst xmlns="http://schemas.openxmlformats.org/spreadsheetml/2006/main" count="61" uniqueCount="58">
  <si>
    <t xml:space="preserve">              </t>
  </si>
  <si>
    <t>Sample Volume Used (mL)</t>
  </si>
  <si>
    <t>Control Limits</t>
  </si>
  <si>
    <t>Method Number</t>
  </si>
  <si>
    <t>Facility</t>
  </si>
  <si>
    <t>Theoretical Standard Concentration
 (mg/L)</t>
  </si>
  <si>
    <t>Absorbance</t>
  </si>
  <si>
    <t xml:space="preserve">Calibration Curve </t>
  </si>
  <si>
    <t>r ≥ 0.995</t>
  </si>
  <si>
    <t>Analysis Date:</t>
  </si>
  <si>
    <t>Solution Used to Zero Spec</t>
  </si>
  <si>
    <t>Analyst:</t>
  </si>
  <si>
    <t>Final Conc.
(mg/L)</t>
  </si>
  <si>
    <t>Potassium Antimonyl Tartrate ID</t>
  </si>
  <si>
    <t>Ammonium Molybdate ID</t>
  </si>
  <si>
    <t>Ascorbic Acid ID</t>
  </si>
  <si>
    <t>Digestion Date:</t>
  </si>
  <si>
    <t xml:space="preserve"> slope (m)</t>
  </si>
  <si>
    <t xml:space="preserve">Unique Sample ID
</t>
  </si>
  <si>
    <t>ICV Concentration (ppm) =</t>
  </si>
  <si>
    <t>CCV/LCS Concentraion (ppm) =</t>
  </si>
  <si>
    <t>Percent Recovery</t>
  </si>
  <si>
    <t>Method Blank</t>
  </si>
  <si>
    <t>Current  LOD (mg/L) =</t>
  </si>
  <si>
    <t>HACH 8190</t>
  </si>
  <si>
    <t>Calibration Curve Date:</t>
  </si>
  <si>
    <t>Comments:</t>
  </si>
  <si>
    <t>residuals</t>
  </si>
  <si>
    <t>%recovery</t>
  </si>
  <si>
    <t>Total Phosphorus Worksheet</t>
  </si>
  <si>
    <t>Final Volume (mL)</t>
  </si>
  <si>
    <t xml:space="preserve">CCV/LCS </t>
  </si>
  <si>
    <t>Relative Standard Error (%)</t>
  </si>
  <si>
    <t>EPA 365.3</t>
  </si>
  <si>
    <t>SM 4500−P E−1999</t>
  </si>
  <si>
    <t>HACH TNT kit lot number</t>
  </si>
  <si>
    <t>Traceability Information (Use cells appropriate for method cited)</t>
  </si>
  <si>
    <t>Autoclave Pressure (kPA)</t>
  </si>
  <si>
    <t xml:space="preserve">Standard ID
</t>
  </si>
  <si>
    <t>ICV/CCV/ICV recovery = 90 - 110%</t>
  </si>
  <si>
    <t>CCV/LCS Standard ID</t>
  </si>
  <si>
    <t>ICV Standard ID</t>
  </si>
  <si>
    <t>Absorbance (must by less than the Abs of the high standard)</t>
  </si>
  <si>
    <t>Concentration without DF
(mg/L)</t>
  </si>
  <si>
    <t>QC Assesment</t>
  </si>
  <si>
    <t>Absolute value of method blank must be less than the LOD or five percent of the regulatory limit or ten percent of the measured concentration in the sample.</t>
  </si>
  <si>
    <t>Calculated Statistics</t>
  </si>
  <si>
    <t>Calibration Correlation Coefficient ( r )</t>
  </si>
  <si>
    <t>Calibration Curve Analyst:</t>
  </si>
  <si>
    <t>ICV (If new curve)</t>
  </si>
  <si>
    <t xml:space="preserve"> y intercept (b)</t>
  </si>
  <si>
    <t>Regression:  y = mx + b,  where "x" is conc and "y" is abs</t>
  </si>
  <si>
    <t>DNR Template Version 09SEP16</t>
  </si>
  <si>
    <t>Absolute value of the x intercept</t>
  </si>
  <si>
    <t xml:space="preserve">Dilution Factor (DF) (calculated from Final Volume Used / Sample Volume)
</t>
  </si>
  <si>
    <t>Relative Standard Error (%) &lt; 15% (this is a only a reccomended statistic, not a requirement)</t>
  </si>
  <si>
    <t>Absolute value of x intercept &lt; LOD  (this is a only a reccomended statistic, not a requirement)</t>
  </si>
  <si>
    <t>Digestion Block Temp (°C)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</si>
</sst>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"/>
    <numFmt numFmtId="165" formatCode="0.0000"/>
    <numFmt numFmtId="166" formatCode="0.000"/>
    <numFmt numFmtId="167" formatCode="0.0"/>
    <numFmt numFmtId="168" formatCode="0.0%"/>
  </numFmts>
  <fonts count="28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Black"/>
      <family val="2"/>
    </font>
    <font>
      <sz val="10"/>
      <color indexed="12"/>
      <name val="Arial Black"/>
      <family val="2"/>
    </font>
    <font>
      <sz val="10"/>
      <color indexed="10"/>
      <name val="Arial Black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color indexed="9"/>
      <name val="Arial"/>
      <family val="2"/>
    </font>
    <font>
      <b/>
      <sz val="9"/>
      <color indexed="9"/>
      <name val="Arial Black"/>
      <family val="2"/>
    </font>
    <font>
      <sz val="9"/>
      <name val="Arial Black"/>
      <family val="2"/>
    </font>
    <font>
      <b/>
      <sz val="9"/>
      <color indexed="10"/>
      <name val="Arial Black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Arial Black"/>
      <family val="2"/>
    </font>
    <font>
      <sz val="9"/>
      <color theme="1"/>
      <name val="Arial"/>
      <family val="2"/>
    </font>
    <font>
      <sz val="9"/>
      <color theme="1"/>
      <name val="Arial Black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indexed="10"/>
      <name val="Arial Black"/>
      <family val="2"/>
    </font>
    <font>
      <b/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bgColor theme="0" tint="-0.1499679555650502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165" fontId="6" fillId="2" borderId="0" xfId="0" applyNumberFormat="1" applyFont="1" applyFill="1" applyBorder="1" applyAlignment="1" applyProtection="1">
      <alignment horizontal="left"/>
    </xf>
    <xf numFmtId="166" fontId="8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 applyProtection="1"/>
    <xf numFmtId="0" fontId="4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Protection="1"/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Protection="1"/>
    <xf numFmtId="0" fontId="3" fillId="0" borderId="0" xfId="0" applyFont="1" applyProtection="1"/>
    <xf numFmtId="0" fontId="11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14" fillId="2" borderId="0" xfId="0" applyFont="1" applyFill="1" applyBorder="1" applyAlignment="1" applyProtection="1">
      <alignment horizontal="left"/>
    </xf>
    <xf numFmtId="0" fontId="13" fillId="2" borderId="0" xfId="0" applyFont="1" applyFill="1" applyBorder="1" applyProtection="1"/>
    <xf numFmtId="0" fontId="11" fillId="2" borderId="0" xfId="0" applyFont="1" applyFill="1" applyBorder="1" applyAlignment="1" applyProtection="1"/>
    <xf numFmtId="0" fontId="9" fillId="0" borderId="0" xfId="0" applyFont="1" applyProtection="1"/>
    <xf numFmtId="0" fontId="3" fillId="2" borderId="0" xfId="0" quotePrefix="1" applyFont="1" applyFill="1" applyBorder="1" applyAlignment="1" applyProtection="1">
      <alignment horizontal="right"/>
    </xf>
    <xf numFmtId="0" fontId="10" fillId="2" borderId="13" xfId="0" applyFont="1" applyFill="1" applyBorder="1" applyAlignment="1" applyProtection="1"/>
    <xf numFmtId="0" fontId="15" fillId="2" borderId="12" xfId="0" applyFont="1" applyFill="1" applyBorder="1" applyProtection="1"/>
    <xf numFmtId="165" fontId="10" fillId="2" borderId="14" xfId="0" applyNumberFormat="1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center"/>
    </xf>
    <xf numFmtId="166" fontId="19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Protection="1"/>
    <xf numFmtId="0" fontId="21" fillId="2" borderId="12" xfId="0" applyFont="1" applyFill="1" applyBorder="1" applyProtection="1"/>
    <xf numFmtId="0" fontId="18" fillId="2" borderId="0" xfId="0" applyFont="1" applyFill="1" applyProtection="1"/>
    <xf numFmtId="166" fontId="18" fillId="2" borderId="0" xfId="0" applyNumberFormat="1" applyFont="1" applyFill="1" applyProtection="1"/>
    <xf numFmtId="0" fontId="18" fillId="2" borderId="0" xfId="0" applyFont="1" applyFill="1" applyBorder="1" applyAlignment="1" applyProtection="1">
      <alignment horizontal="center"/>
    </xf>
    <xf numFmtId="165" fontId="11" fillId="2" borderId="0" xfId="0" quotePrefix="1" applyNumberFormat="1" applyFont="1" applyFill="1" applyBorder="1" applyProtection="1"/>
    <xf numFmtId="166" fontId="18" fillId="5" borderId="0" xfId="0" applyNumberFormat="1" applyFont="1" applyFill="1" applyProtection="1"/>
    <xf numFmtId="0" fontId="18" fillId="5" borderId="0" xfId="0" applyFont="1" applyFill="1" applyProtection="1"/>
    <xf numFmtId="0" fontId="18" fillId="5" borderId="0" xfId="0" applyFont="1" applyFill="1" applyBorder="1" applyProtection="1"/>
    <xf numFmtId="167" fontId="18" fillId="5" borderId="0" xfId="0" applyNumberFormat="1" applyFont="1" applyFill="1" applyProtection="1"/>
    <xf numFmtId="0" fontId="22" fillId="2" borderId="0" xfId="0" applyFont="1" applyFill="1" applyBorder="1" applyProtection="1"/>
    <xf numFmtId="165" fontId="19" fillId="2" borderId="0" xfId="0" applyNumberFormat="1" applyFont="1" applyFill="1" applyBorder="1" applyAlignment="1" applyProtection="1">
      <alignment horizontal="left"/>
    </xf>
    <xf numFmtId="0" fontId="18" fillId="2" borderId="0" xfId="0" quotePrefix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11" fillId="5" borderId="0" xfId="0" applyFont="1" applyFill="1" applyBorder="1" applyProtection="1"/>
    <xf numFmtId="0" fontId="10" fillId="5" borderId="0" xfId="0" applyFont="1" applyFill="1" applyBorder="1" applyAlignment="1" applyProtection="1">
      <alignment horizontal="left"/>
    </xf>
    <xf numFmtId="0" fontId="11" fillId="5" borderId="3" xfId="0" applyFont="1" applyFill="1" applyBorder="1" applyAlignment="1" applyProtection="1">
      <alignment horizontal="center"/>
      <protection locked="0"/>
    </xf>
    <xf numFmtId="167" fontId="10" fillId="5" borderId="1" xfId="0" applyNumberFormat="1" applyFont="1" applyFill="1" applyBorder="1" applyAlignment="1" applyProtection="1">
      <alignment horizontal="center"/>
      <protection locked="0"/>
    </xf>
    <xf numFmtId="166" fontId="10" fillId="5" borderId="1" xfId="0" applyNumberFormat="1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20" fillId="2" borderId="12" xfId="0" applyFont="1" applyFill="1" applyBorder="1" applyAlignment="1" applyProtection="1">
      <alignment horizontal="center"/>
    </xf>
    <xf numFmtId="0" fontId="15" fillId="6" borderId="1" xfId="0" applyFont="1" applyFill="1" applyBorder="1" applyAlignment="1" applyProtection="1">
      <alignment horizontal="center"/>
      <protection locked="0"/>
    </xf>
    <xf numFmtId="167" fontId="10" fillId="6" borderId="1" xfId="0" applyNumberFormat="1" applyFont="1" applyFill="1" applyBorder="1" applyAlignment="1" applyProtection="1">
      <alignment horizontal="center"/>
      <protection locked="0"/>
    </xf>
    <xf numFmtId="166" fontId="10" fillId="6" borderId="1" xfId="0" applyNumberFormat="1" applyFont="1" applyFill="1" applyBorder="1" applyAlignment="1" applyProtection="1">
      <alignment horizontal="center"/>
      <protection locked="0"/>
    </xf>
    <xf numFmtId="167" fontId="10" fillId="5" borderId="3" xfId="0" applyNumberFormat="1" applyFont="1" applyFill="1" applyBorder="1" applyAlignment="1" applyProtection="1">
      <alignment horizontal="center"/>
      <protection locked="0"/>
    </xf>
    <xf numFmtId="166" fontId="10" fillId="5" borderId="3" xfId="0" applyNumberFormat="1" applyFont="1" applyFill="1" applyBorder="1" applyAlignment="1" applyProtection="1">
      <alignment horizontal="center"/>
      <protection locked="0"/>
    </xf>
    <xf numFmtId="0" fontId="10" fillId="6" borderId="15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/>
    </xf>
    <xf numFmtId="0" fontId="16" fillId="5" borderId="0" xfId="0" applyFont="1" applyFill="1" applyBorder="1" applyAlignment="1" applyProtection="1">
      <alignment horizontal="center"/>
    </xf>
    <xf numFmtId="167" fontId="10" fillId="6" borderId="16" xfId="0" applyNumberFormat="1" applyFont="1" applyFill="1" applyBorder="1" applyAlignment="1" applyProtection="1">
      <alignment horizontal="center"/>
      <protection locked="0"/>
    </xf>
    <xf numFmtId="166" fontId="10" fillId="6" borderId="16" xfId="0" applyNumberFormat="1" applyFont="1" applyFill="1" applyBorder="1" applyAlignment="1" applyProtection="1">
      <alignment horizontal="center"/>
      <protection locked="0"/>
    </xf>
    <xf numFmtId="0" fontId="11" fillId="2" borderId="11" xfId="0" applyFont="1" applyFill="1" applyBorder="1" applyAlignment="1" applyProtection="1"/>
    <xf numFmtId="0" fontId="13" fillId="2" borderId="11" xfId="0" applyFont="1" applyFill="1" applyBorder="1" applyProtection="1"/>
    <xf numFmtId="0" fontId="3" fillId="2" borderId="0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5" borderId="0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11" fillId="6" borderId="16" xfId="0" applyFont="1" applyFill="1" applyBorder="1" applyAlignment="1" applyProtection="1">
      <alignment horizontal="center"/>
      <protection locked="0"/>
    </xf>
    <xf numFmtId="165" fontId="11" fillId="2" borderId="13" xfId="0" quotePrefix="1" applyNumberFormat="1" applyFont="1" applyFill="1" applyBorder="1" applyProtection="1"/>
    <xf numFmtId="0" fontId="25" fillId="2" borderId="13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165" fontId="12" fillId="2" borderId="4" xfId="0" applyNumberFormat="1" applyFont="1" applyFill="1" applyBorder="1" applyAlignment="1" applyProtection="1">
      <alignment horizontal="center"/>
    </xf>
    <xf numFmtId="165" fontId="27" fillId="6" borderId="1" xfId="0" applyNumberFormat="1" applyFont="1" applyFill="1" applyBorder="1" applyAlignment="1" applyProtection="1">
      <alignment horizontal="center"/>
    </xf>
    <xf numFmtId="167" fontId="27" fillId="6" borderId="1" xfId="0" applyNumberFormat="1" applyFont="1" applyFill="1" applyBorder="1" applyAlignment="1" applyProtection="1">
      <alignment horizontal="center"/>
    </xf>
    <xf numFmtId="2" fontId="27" fillId="6" borderId="1" xfId="0" applyNumberFormat="1" applyFont="1" applyFill="1" applyBorder="1" applyAlignment="1" applyProtection="1">
      <alignment horizontal="center"/>
    </xf>
    <xf numFmtId="168" fontId="27" fillId="6" borderId="18" xfId="0" applyNumberFormat="1" applyFont="1" applyFill="1" applyBorder="1" applyAlignment="1" applyProtection="1">
      <alignment horizontal="center"/>
    </xf>
    <xf numFmtId="168" fontId="27" fillId="6" borderId="19" xfId="0" applyNumberFormat="1" applyFont="1" applyFill="1" applyBorder="1" applyAlignment="1" applyProtection="1">
      <alignment horizontal="center" vertical="center"/>
    </xf>
    <xf numFmtId="165" fontId="27" fillId="2" borderId="1" xfId="0" applyNumberFormat="1" applyFont="1" applyFill="1" applyBorder="1" applyAlignment="1" applyProtection="1">
      <alignment horizontal="center"/>
    </xf>
    <xf numFmtId="167" fontId="27" fillId="5" borderId="1" xfId="0" applyNumberFormat="1" applyFont="1" applyFill="1" applyBorder="1" applyAlignment="1" applyProtection="1">
      <alignment horizontal="center"/>
    </xf>
    <xf numFmtId="2" fontId="27" fillId="5" borderId="1" xfId="0" applyNumberFormat="1" applyFont="1" applyFill="1" applyBorder="1" applyAlignment="1" applyProtection="1">
      <alignment horizontal="center"/>
    </xf>
    <xf numFmtId="168" fontId="27" fillId="2" borderId="18" xfId="0" applyNumberFormat="1" applyFont="1" applyFill="1" applyBorder="1" applyAlignment="1" applyProtection="1">
      <alignment horizontal="center"/>
    </xf>
    <xf numFmtId="168" fontId="27" fillId="2" borderId="19" xfId="0" applyNumberFormat="1" applyFont="1" applyFill="1" applyBorder="1" applyAlignment="1" applyProtection="1">
      <alignment horizontal="center" vertical="center"/>
    </xf>
    <xf numFmtId="2" fontId="27" fillId="7" borderId="17" xfId="0" applyNumberFormat="1" applyFont="1" applyFill="1" applyBorder="1" applyAlignment="1" applyProtection="1">
      <alignment horizontal="center"/>
    </xf>
    <xf numFmtId="167" fontId="27" fillId="6" borderId="21" xfId="0" applyNumberFormat="1" applyFont="1" applyFill="1" applyBorder="1" applyAlignment="1" applyProtection="1">
      <alignment horizontal="center" vertical="center" wrapText="1"/>
    </xf>
    <xf numFmtId="164" fontId="27" fillId="5" borderId="22" xfId="0" applyNumberFormat="1" applyFont="1" applyFill="1" applyBorder="1" applyAlignment="1" applyProtection="1">
      <alignment horizontal="left"/>
      <protection locked="0"/>
    </xf>
    <xf numFmtId="164" fontId="27" fillId="5" borderId="23" xfId="0" applyNumberFormat="1" applyFont="1" applyFill="1" applyBorder="1" applyAlignment="1" applyProtection="1">
      <alignment horizontal="center"/>
      <protection locked="0"/>
    </xf>
    <xf numFmtId="164" fontId="27" fillId="5" borderId="24" xfId="0" applyNumberFormat="1" applyFont="1" applyFill="1" applyBorder="1" applyAlignment="1" applyProtection="1">
      <alignment horizontal="center"/>
      <protection locked="0"/>
    </xf>
    <xf numFmtId="164" fontId="27" fillId="5" borderId="19" xfId="0" applyNumberFormat="1" applyFont="1" applyFill="1" applyBorder="1" applyAlignment="1" applyProtection="1">
      <alignment horizontal="center"/>
      <protection locked="0"/>
    </xf>
    <xf numFmtId="164" fontId="27" fillId="5" borderId="25" xfId="0" applyNumberFormat="1" applyFont="1" applyFill="1" applyBorder="1" applyAlignment="1" applyProtection="1">
      <alignment horizontal="center"/>
      <protection locked="0"/>
    </xf>
    <xf numFmtId="164" fontId="27" fillId="5" borderId="20" xfId="0" applyNumberFormat="1" applyFont="1" applyFill="1" applyBorder="1" applyAlignment="1" applyProtection="1">
      <alignment horizontal="center"/>
      <protection locked="0"/>
    </xf>
    <xf numFmtId="0" fontId="24" fillId="3" borderId="1" xfId="0" applyFont="1" applyFill="1" applyBorder="1" applyAlignment="1" applyProtection="1">
      <alignment horizontal="center" vertical="center" wrapText="1"/>
    </xf>
    <xf numFmtId="0" fontId="24" fillId="3" borderId="18" xfId="0" applyFont="1" applyFill="1" applyBorder="1" applyAlignment="1" applyProtection="1">
      <alignment horizontal="center" vertical="center" wrapText="1"/>
    </xf>
    <xf numFmtId="0" fontId="24" fillId="6" borderId="1" xfId="0" applyFont="1" applyFill="1" applyBorder="1" applyAlignment="1" applyProtection="1">
      <alignment horizontal="center"/>
      <protection locked="0"/>
    </xf>
    <xf numFmtId="0" fontId="24" fillId="5" borderId="1" xfId="0" applyFont="1" applyFill="1" applyBorder="1" applyAlignment="1" applyProtection="1">
      <alignment horizontal="center"/>
      <protection locked="0"/>
    </xf>
    <xf numFmtId="0" fontId="24" fillId="2" borderId="8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Protection="1"/>
    <xf numFmtId="0" fontId="12" fillId="6" borderId="2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6" borderId="1" xfId="0" applyFont="1" applyFill="1" applyBorder="1" applyAlignment="1" applyProtection="1">
      <alignment horizontal="center"/>
      <protection locked="0"/>
    </xf>
    <xf numFmtId="0" fontId="3" fillId="5" borderId="0" xfId="0" applyFont="1" applyFill="1" applyProtection="1"/>
    <xf numFmtId="0" fontId="20" fillId="5" borderId="12" xfId="0" applyFont="1" applyFill="1" applyBorder="1" applyAlignment="1" applyProtection="1">
      <alignment wrapText="1"/>
    </xf>
    <xf numFmtId="0" fontId="17" fillId="5" borderId="7" xfId="0" applyFont="1" applyFill="1" applyBorder="1" applyProtection="1"/>
    <xf numFmtId="0" fontId="17" fillId="5" borderId="12" xfId="0" applyFont="1" applyFill="1" applyBorder="1" applyProtection="1"/>
    <xf numFmtId="0" fontId="23" fillId="5" borderId="12" xfId="0" applyFont="1" applyFill="1" applyBorder="1" applyAlignment="1" applyProtection="1"/>
    <xf numFmtId="0" fontId="20" fillId="2" borderId="12" xfId="0" applyFont="1" applyFill="1" applyBorder="1" applyAlignment="1" applyProtection="1"/>
    <xf numFmtId="0" fontId="12" fillId="2" borderId="1" xfId="0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/>
    </xf>
    <xf numFmtId="0" fontId="12" fillId="6" borderId="2" xfId="0" applyFont="1" applyFill="1" applyBorder="1" applyAlignment="1" applyProtection="1">
      <alignment horizontal="left" vertical="center"/>
    </xf>
    <xf numFmtId="0" fontId="12" fillId="2" borderId="2" xfId="0" applyFont="1" applyFill="1" applyBorder="1" applyAlignment="1" applyProtection="1">
      <alignment horizontal="left" vertical="center"/>
    </xf>
    <xf numFmtId="0" fontId="12" fillId="5" borderId="2" xfId="0" applyFont="1" applyFill="1" applyBorder="1" applyAlignment="1" applyProtection="1">
      <alignment horizontal="left" vertical="center"/>
    </xf>
    <xf numFmtId="0" fontId="12" fillId="6" borderId="1" xfId="0" applyFont="1" applyFill="1" applyBorder="1" applyAlignment="1" applyProtection="1">
      <alignment horizontal="left" vertical="center"/>
    </xf>
    <xf numFmtId="0" fontId="26" fillId="2" borderId="1" xfId="0" applyFont="1" applyFill="1" applyBorder="1" applyAlignment="1" applyProtection="1">
      <alignment horizontal="left" vertical="center"/>
    </xf>
    <xf numFmtId="165" fontId="12" fillId="2" borderId="1" xfId="0" applyNumberFormat="1" applyFont="1" applyFill="1" applyBorder="1" applyAlignment="1" applyProtection="1">
      <alignment horizontal="left" vertical="center"/>
    </xf>
    <xf numFmtId="0" fontId="26" fillId="6" borderId="5" xfId="0" applyFont="1" applyFill="1" applyBorder="1" applyAlignment="1" applyProtection="1">
      <alignment horizontal="left" vertical="center"/>
    </xf>
    <xf numFmtId="165" fontId="12" fillId="6" borderId="1" xfId="0" quotePrefix="1" applyNumberFormat="1" applyFont="1" applyFill="1" applyBorder="1" applyAlignment="1" applyProtection="1">
      <alignment horizontal="left" vertical="center"/>
    </xf>
    <xf numFmtId="0" fontId="26" fillId="2" borderId="5" xfId="0" applyFont="1" applyFill="1" applyBorder="1" applyAlignment="1" applyProtection="1">
      <alignment horizontal="left" vertical="center"/>
    </xf>
    <xf numFmtId="165" fontId="12" fillId="2" borderId="1" xfId="0" quotePrefix="1" applyNumberFormat="1" applyFont="1" applyFill="1" applyBorder="1" applyAlignment="1" applyProtection="1">
      <alignment horizontal="left" vertical="center"/>
    </xf>
    <xf numFmtId="165" fontId="12" fillId="6" borderId="1" xfId="0" applyNumberFormat="1" applyFont="1" applyFill="1" applyBorder="1" applyAlignment="1" applyProtection="1">
      <alignment horizontal="left" vertical="center"/>
    </xf>
    <xf numFmtId="0" fontId="26" fillId="5" borderId="5" xfId="0" applyFont="1" applyFill="1" applyBorder="1" applyAlignment="1" applyProtection="1">
      <alignment horizontal="left" vertical="center"/>
    </xf>
    <xf numFmtId="167" fontId="12" fillId="5" borderId="1" xfId="0" quotePrefix="1" applyNumberFormat="1" applyFont="1" applyFill="1" applyBorder="1" applyAlignment="1" applyProtection="1">
      <alignment horizontal="left" vertical="center"/>
    </xf>
    <xf numFmtId="0" fontId="26" fillId="6" borderId="1" xfId="0" applyFont="1" applyFill="1" applyBorder="1" applyAlignment="1" applyProtection="1">
      <alignment horizontal="left" vertical="center"/>
    </xf>
    <xf numFmtId="0" fontId="24" fillId="2" borderId="1" xfId="0" applyFont="1" applyFill="1" applyBorder="1" applyAlignment="1" applyProtection="1">
      <alignment horizontal="left" vertical="center" wrapText="1"/>
      <protection locked="0"/>
    </xf>
    <xf numFmtId="0" fontId="24" fillId="2" borderId="1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4" fillId="6" borderId="1" xfId="0" applyFont="1" applyFill="1" applyBorder="1" applyAlignment="1" applyProtection="1">
      <alignment horizontal="left" vertical="center" wrapText="1"/>
      <protection locked="0"/>
    </xf>
    <xf numFmtId="0" fontId="24" fillId="5" borderId="2" xfId="0" applyFont="1" applyFill="1" applyBorder="1" applyAlignment="1" applyProtection="1">
      <alignment horizontal="center"/>
      <protection locked="0"/>
    </xf>
    <xf numFmtId="0" fontId="24" fillId="5" borderId="5" xfId="0" applyFont="1" applyFill="1" applyBorder="1" applyAlignment="1" applyProtection="1">
      <alignment horizontal="center"/>
      <protection locked="0"/>
    </xf>
    <xf numFmtId="0" fontId="24" fillId="6" borderId="2" xfId="0" applyFont="1" applyFill="1" applyBorder="1" applyAlignment="1" applyProtection="1">
      <alignment horizontal="center"/>
      <protection locked="0"/>
    </xf>
    <xf numFmtId="0" fontId="24" fillId="6" borderId="5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left" wrapText="1"/>
    </xf>
    <xf numFmtId="165" fontId="24" fillId="2" borderId="14" xfId="0" applyNumberFormat="1" applyFont="1" applyFill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165" fontId="24" fillId="2" borderId="8" xfId="0" applyNumberFormat="1" applyFont="1" applyFill="1" applyBorder="1" applyAlignment="1" applyProtection="1">
      <alignment horizontal="right"/>
    </xf>
    <xf numFmtId="0" fontId="12" fillId="0" borderId="10" xfId="0" applyFont="1" applyBorder="1" applyAlignment="1" applyProtection="1">
      <alignment horizontal="right"/>
    </xf>
    <xf numFmtId="0" fontId="24" fillId="3" borderId="2" xfId="0" applyFont="1" applyFill="1" applyBorder="1" applyAlignment="1" applyProtection="1">
      <alignment horizontal="center" vertical="center" wrapText="1"/>
    </xf>
    <xf numFmtId="0" fontId="24" fillId="3" borderId="5" xfId="0" applyFont="1" applyFill="1" applyBorder="1" applyAlignment="1" applyProtection="1">
      <alignment horizontal="center" vertical="center" wrapText="1"/>
    </xf>
    <xf numFmtId="0" fontId="24" fillId="6" borderId="2" xfId="0" applyFont="1" applyFill="1" applyBorder="1" applyAlignment="1" applyProtection="1">
      <alignment horizontal="center"/>
    </xf>
    <xf numFmtId="0" fontId="24" fillId="6" borderId="5" xfId="0" applyFont="1" applyFill="1" applyBorder="1" applyAlignment="1" applyProtection="1">
      <alignment horizontal="center"/>
    </xf>
    <xf numFmtId="0" fontId="24" fillId="2" borderId="2" xfId="0" applyFont="1" applyFill="1" applyBorder="1" applyAlignment="1" applyProtection="1">
      <alignment horizontal="center"/>
    </xf>
    <xf numFmtId="0" fontId="24" fillId="2" borderId="5" xfId="0" applyFont="1" applyFill="1" applyBorder="1" applyAlignment="1" applyProtection="1">
      <alignment horizontal="center"/>
    </xf>
    <xf numFmtId="166" fontId="24" fillId="5" borderId="2" xfId="0" applyNumberFormat="1" applyFont="1" applyFill="1" applyBorder="1" applyAlignment="1" applyProtection="1">
      <alignment horizontal="center"/>
      <protection locked="0"/>
    </xf>
    <xf numFmtId="166" fontId="24" fillId="5" borderId="5" xfId="0" applyNumberFormat="1" applyFont="1" applyFill="1" applyBorder="1" applyAlignment="1" applyProtection="1">
      <alignment horizontal="center"/>
      <protection locked="0"/>
    </xf>
    <xf numFmtId="166" fontId="24" fillId="6" borderId="2" xfId="0" applyNumberFormat="1" applyFont="1" applyFill="1" applyBorder="1" applyAlignment="1" applyProtection="1">
      <alignment horizontal="center"/>
      <protection locked="0"/>
    </xf>
    <xf numFmtId="166" fontId="24" fillId="6" borderId="5" xfId="0" applyNumberFormat="1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24" fillId="6" borderId="1" xfId="0" applyFont="1" applyFill="1" applyBorder="1" applyAlignment="1" applyProtection="1">
      <alignment horizontal="left" vertical="center"/>
    </xf>
    <xf numFmtId="0" fontId="24" fillId="6" borderId="1" xfId="0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6" borderId="1" xfId="0" applyFont="1" applyFill="1" applyBorder="1" applyAlignment="1" applyProtection="1">
      <alignment horizontal="left"/>
      <protection locked="0"/>
    </xf>
    <xf numFmtId="0" fontId="25" fillId="2" borderId="6" xfId="0" applyFont="1" applyFill="1" applyBorder="1" applyAlignment="1" applyProtection="1">
      <alignment horizontal="center" vertical="center"/>
    </xf>
    <xf numFmtId="0" fontId="25" fillId="2" borderId="13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24" fillId="3" borderId="2" xfId="0" applyFont="1" applyFill="1" applyBorder="1" applyAlignment="1" applyProtection="1">
      <alignment horizontal="center" vertical="center"/>
    </xf>
    <xf numFmtId="0" fontId="24" fillId="3" borderId="4" xfId="0" applyFont="1" applyFill="1" applyBorder="1" applyAlignment="1" applyProtection="1">
      <alignment horizontal="center" vertical="center"/>
    </xf>
    <xf numFmtId="0" fontId="24" fillId="3" borderId="5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2" borderId="5" xfId="0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horizont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12" fillId="2" borderId="4" xfId="0" applyFont="1" applyFill="1" applyBorder="1" applyAlignment="1" applyProtection="1">
      <alignment horizontal="left" wrapText="1"/>
      <protection locked="0"/>
    </xf>
    <xf numFmtId="0" fontId="12" fillId="2" borderId="5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6" borderId="2" xfId="0" applyFont="1" applyFill="1" applyBorder="1" applyAlignment="1" applyProtection="1">
      <alignment horizontal="left"/>
      <protection locked="0"/>
    </xf>
    <xf numFmtId="0" fontId="12" fillId="6" borderId="4" xfId="0" applyFont="1" applyFill="1" applyBorder="1" applyAlignment="1" applyProtection="1">
      <alignment horizontal="left"/>
      <protection locked="0"/>
    </xf>
    <xf numFmtId="0" fontId="12" fillId="6" borderId="5" xfId="0" applyFont="1" applyFill="1" applyBorder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left"/>
      <protection locked="0"/>
    </xf>
    <xf numFmtId="0" fontId="12" fillId="2" borderId="4" xfId="0" applyFont="1" applyFill="1" applyBorder="1" applyAlignment="1" applyProtection="1">
      <alignment horizontal="left"/>
      <protection locked="0"/>
    </xf>
    <xf numFmtId="0" fontId="12" fillId="2" borderId="5" xfId="0" applyFont="1" applyFill="1" applyBorder="1" applyAlignment="1" applyProtection="1">
      <alignment horizontal="left"/>
      <protection locked="0"/>
    </xf>
    <xf numFmtId="2" fontId="24" fillId="6" borderId="1" xfId="0" applyNumberFormat="1" applyFont="1" applyFill="1" applyBorder="1" applyAlignment="1" applyProtection="1">
      <alignment horizontal="left"/>
      <protection locked="0"/>
    </xf>
    <xf numFmtId="0" fontId="24" fillId="3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9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 patternType="lightDown">
          <bgColor theme="0"/>
        </patternFill>
      </fill>
    </dxf>
    <dxf>
      <fill>
        <patternFill patternType="lightDown"/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Absorbance vs Concentration </a:t>
            </a:r>
            <a:r>
              <a:rPr lang="en-US" sz="900"/>
              <a:t>(Primary Axis)</a:t>
            </a:r>
          </a:p>
          <a:p>
            <a:pPr>
              <a:defRPr/>
            </a:pPr>
            <a:r>
              <a:rPr lang="en-US" sz="1800"/>
              <a:t>Residual Percent Recovery</a:t>
            </a:r>
            <a:r>
              <a:rPr lang="en-US" sz="1800" baseline="0"/>
              <a:t> </a:t>
            </a:r>
            <a:r>
              <a:rPr lang="en-US" sz="900" baseline="0"/>
              <a:t>(Secondary Axis)</a:t>
            </a:r>
          </a:p>
          <a:p>
            <a:pPr>
              <a:defRPr/>
            </a:pPr>
            <a:r>
              <a:rPr lang="en-US" sz="700" baseline="0"/>
              <a:t>Note: Residual recovery should be as close to 100% as possible.  Ten percent is used as  a limit for the purposes of this chart, but this limit is not a requirement.</a:t>
            </a:r>
            <a:endParaRPr lang="en-US" sz="7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270057862085421"/>
          <c:y val="0.21407178533063115"/>
          <c:w val="0.55156749582438558"/>
          <c:h val="0.65299799550372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'TP  Calculations'!$C$4</c:f>
              <c:strCache>
                <c:ptCount val="1"/>
                <c:pt idx="0">
                  <c:v>Absorbance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delete val="1"/>
          </c:dLbls>
          <c:trendline>
            <c:trendlineType val="linear"/>
            <c:dispRSqr val="0"/>
            <c:dispEq val="1"/>
            <c:trendlineLbl>
              <c:layout>
                <c:manualLayout>
                  <c:x val="0.48911672337099621"/>
                  <c:y val="-9.5073888491211331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600"/>
                  </a:pPr>
                  <a:endParaRPr lang="en-US"/>
                </a:p>
              </c:txPr>
            </c:trendlineLbl>
          </c:trendline>
          <c:xVal>
            <c:numRef>
              <c:f>'TP  Calculations'!$B$5:$B$14</c:f>
              <c:numCache>
                <c:formatCode>0.0</c:formatCode>
                <c:ptCount val="10"/>
              </c:numCache>
            </c:numRef>
          </c:xVal>
          <c:yVal>
            <c:numRef>
              <c:f>'TP  Calculations'!$C$5:$C$14</c:f>
              <c:numCache>
                <c:formatCode>0.000</c:formatCode>
                <c:ptCount val="10"/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2291968"/>
        <c:axId val="192293888"/>
      </c:scatterChart>
      <c:scatterChart>
        <c:scatterStyle val="lineMarker"/>
        <c:varyColors val="0"/>
        <c:ser>
          <c:idx val="1"/>
          <c:order val="1"/>
          <c:tx>
            <c:v>Residual Percent Recovery</c:v>
          </c:tx>
          <c:spPr>
            <a:ln w="28575">
              <a:noFill/>
            </a:ln>
          </c:spPr>
          <c:marker>
            <c:symbol val="dash"/>
            <c:size val="10"/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'TP  Calculations'!$B$5:$B$14</c:f>
              <c:numCache>
                <c:formatCode>0.0</c:formatCode>
                <c:ptCount val="10"/>
              </c:numCache>
            </c:numRef>
          </c:xVal>
          <c:yVal>
            <c:numRef>
              <c:f>'TP  Calculations'!$M$5:$M$14</c:f>
              <c:numCache>
                <c:formatCode>0.0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Upper Residual Limit</c:v>
          </c:tx>
          <c:spPr>
            <a:ln w="3175">
              <a:solidFill>
                <a:schemeClr val="tx1">
                  <a:alpha val="22000"/>
                </a:schemeClr>
              </a:solidFill>
              <a:prstDash val="dash"/>
            </a:ln>
          </c:spPr>
          <c:marker>
            <c:symbol val="none"/>
          </c:marker>
          <c:dLbls>
            <c:delete val="1"/>
          </c:dLbls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110</c:v>
              </c:pt>
              <c:pt idx="1">
                <c:v>110</c:v>
              </c:pt>
            </c:numLit>
          </c:yVal>
          <c:smooth val="0"/>
        </c:ser>
        <c:ser>
          <c:idx val="3"/>
          <c:order val="3"/>
          <c:tx>
            <c:v>Lower Residual Limit</c:v>
          </c:tx>
          <c:spPr>
            <a:ln w="3175">
              <a:solidFill>
                <a:schemeClr val="tx1">
                  <a:shade val="95000"/>
                  <a:satMod val="105000"/>
                  <a:alpha val="22000"/>
                </a:schemeClr>
              </a:solidFill>
              <a:prstDash val="sysDash"/>
            </a:ln>
          </c:spPr>
          <c:marker>
            <c:symbol val="none"/>
          </c:marker>
          <c:dLbls>
            <c:delete val="1"/>
          </c:dLbls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90</c:v>
              </c:pt>
              <c:pt idx="1">
                <c:v>90</c:v>
              </c:pt>
            </c:numLit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2314368"/>
        <c:axId val="192312448"/>
      </c:scatterChart>
      <c:valAx>
        <c:axId val="19229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Concentration (ppm)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92293888"/>
        <c:crosses val="autoZero"/>
        <c:crossBetween val="midCat"/>
      </c:valAx>
      <c:valAx>
        <c:axId val="192293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Absorbance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92291968"/>
        <c:crosses val="autoZero"/>
        <c:crossBetween val="midCat"/>
      </c:valAx>
      <c:valAx>
        <c:axId val="1923124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800" baseline="0"/>
                </a:pPr>
                <a:r>
                  <a:rPr lang="en-US" sz="1800" baseline="0"/>
                  <a:t>Percent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2314368"/>
        <c:crosses val="max"/>
        <c:crossBetween val="midCat"/>
      </c:valAx>
      <c:valAx>
        <c:axId val="192314368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92312448"/>
        <c:crosses val="autoZero"/>
        <c:crossBetween val="midCat"/>
      </c:valAx>
    </c:plotArea>
    <c:legend>
      <c:legendPos val="r"/>
      <c:legendEntry>
        <c:idx val="0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/>
            </a:pPr>
            <a:endParaRPr lang="en-US"/>
          </a:p>
        </c:txPr>
      </c:legendEntry>
      <c:layout>
        <c:manualLayout>
          <c:xMode val="edge"/>
          <c:yMode val="edge"/>
          <c:x val="0.74323744333094732"/>
          <c:y val="0.59528998748574147"/>
          <c:w val="0.24539892030541638"/>
          <c:h val="0.29324540128686444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password="CAB2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60"/>
  <sheetViews>
    <sheetView tabSelected="1" view="pageLayout" zoomScale="70" zoomScaleNormal="85" zoomScalePageLayoutView="70" workbookViewId="0">
      <selection activeCell="A29" sqref="A29:B29"/>
    </sheetView>
  </sheetViews>
  <sheetFormatPr defaultColWidth="9.140625" defaultRowHeight="12.75" x14ac:dyDescent="0.2"/>
  <cols>
    <col min="1" max="1" width="18.5703125" style="12" customWidth="1"/>
    <col min="2" max="2" width="25.7109375" style="12" customWidth="1"/>
    <col min="3" max="3" width="13.85546875" style="12" customWidth="1"/>
    <col min="4" max="4" width="16.7109375" style="12" customWidth="1"/>
    <col min="5" max="5" width="4.5703125" style="12" customWidth="1"/>
    <col min="6" max="6" width="13.85546875" style="12" customWidth="1"/>
    <col min="7" max="7" width="22.5703125" style="12" customWidth="1"/>
    <col min="8" max="8" width="19.140625" style="12" customWidth="1"/>
    <col min="9" max="9" width="20.5703125" style="12" customWidth="1"/>
    <col min="10" max="10" width="31.28515625" style="12" customWidth="1"/>
    <col min="11" max="11" width="16.7109375" style="12" customWidth="1"/>
    <col min="12" max="12" width="16.7109375" style="12" bestFit="1" customWidth="1"/>
    <col min="13" max="13" width="10.42578125" style="12" customWidth="1"/>
    <col min="14" max="14" width="13.42578125" style="12" customWidth="1"/>
    <col min="15" max="15" width="13" style="12" customWidth="1"/>
    <col min="16" max="16384" width="9.140625" style="12"/>
  </cols>
  <sheetData>
    <row r="1" spans="1:29" ht="23.25" customHeight="1" x14ac:dyDescent="0.2">
      <c r="A1" s="158" t="s">
        <v>29</v>
      </c>
      <c r="B1" s="159"/>
      <c r="C1" s="159"/>
      <c r="D1" s="72"/>
      <c r="E1" s="20"/>
      <c r="F1" s="110" t="s">
        <v>4</v>
      </c>
      <c r="G1" s="165"/>
      <c r="H1" s="166"/>
      <c r="I1" s="110" t="s">
        <v>3</v>
      </c>
      <c r="J1" s="109" t="s">
        <v>24</v>
      </c>
      <c r="K1" s="105" t="s">
        <v>34</v>
      </c>
      <c r="M1" s="11"/>
      <c r="N1" s="4"/>
      <c r="O1" s="11"/>
      <c r="P1" s="11"/>
      <c r="Q1" s="11"/>
      <c r="R1" s="11"/>
      <c r="S1" s="11"/>
      <c r="T1" s="11"/>
    </row>
    <row r="2" spans="1:29" ht="16.5" customHeight="1" x14ac:dyDescent="0.2">
      <c r="A2" s="160" t="s">
        <v>52</v>
      </c>
      <c r="B2" s="161"/>
      <c r="C2" s="161"/>
      <c r="D2" s="73"/>
      <c r="E2" s="13"/>
      <c r="F2" s="99"/>
      <c r="G2" s="99" t="s">
        <v>0</v>
      </c>
      <c r="H2" s="99"/>
      <c r="I2" s="99"/>
      <c r="J2" s="103"/>
      <c r="K2" s="106" t="s">
        <v>24</v>
      </c>
      <c r="L2" s="6"/>
      <c r="M2" s="129"/>
      <c r="N2" s="129"/>
      <c r="O2" s="11"/>
      <c r="P2" s="11"/>
      <c r="Q2" s="11"/>
      <c r="R2" s="11"/>
      <c r="S2" s="11"/>
      <c r="T2" s="11"/>
    </row>
    <row r="3" spans="1:29" ht="18.75" customHeight="1" x14ac:dyDescent="0.2">
      <c r="A3" s="151" t="s">
        <v>7</v>
      </c>
      <c r="B3" s="152"/>
      <c r="C3" s="153"/>
      <c r="D3" s="17"/>
      <c r="E3" s="13"/>
      <c r="F3" s="162" t="s">
        <v>36</v>
      </c>
      <c r="G3" s="163"/>
      <c r="H3" s="163"/>
      <c r="I3" s="163"/>
      <c r="J3" s="164"/>
      <c r="K3" s="107" t="s">
        <v>33</v>
      </c>
      <c r="L3" s="11"/>
      <c r="M3" s="11"/>
      <c r="N3" s="38"/>
      <c r="O3" s="11"/>
      <c r="P3" s="11"/>
      <c r="Q3" s="11"/>
      <c r="R3" s="11"/>
      <c r="S3" s="11"/>
      <c r="T3" s="11"/>
    </row>
    <row r="4" spans="1:29" ht="37.5" customHeight="1" thickBot="1" x14ac:dyDescent="0.25">
      <c r="A4" s="53" t="s">
        <v>38</v>
      </c>
      <c r="B4" s="53" t="s">
        <v>5</v>
      </c>
      <c r="C4" s="53" t="s">
        <v>6</v>
      </c>
      <c r="D4" s="17"/>
      <c r="E4" s="14"/>
      <c r="F4" s="131" t="s">
        <v>40</v>
      </c>
      <c r="G4" s="131"/>
      <c r="H4" s="157"/>
      <c r="I4" s="157"/>
      <c r="J4" s="157"/>
      <c r="K4" s="104"/>
      <c r="L4" s="27" t="s">
        <v>27</v>
      </c>
      <c r="M4" s="27" t="s">
        <v>28</v>
      </c>
      <c r="N4" s="29"/>
      <c r="O4" s="25"/>
      <c r="P4" s="25"/>
      <c r="Q4" s="25"/>
      <c r="R4" s="5"/>
      <c r="S4" s="11"/>
      <c r="T4" s="11"/>
    </row>
    <row r="5" spans="1:29" ht="18.75" customHeight="1" thickTop="1" x14ac:dyDescent="0.3">
      <c r="A5" s="43"/>
      <c r="B5" s="51"/>
      <c r="C5" s="52"/>
      <c r="D5" s="17"/>
      <c r="E5" s="15"/>
      <c r="F5" s="127" t="s">
        <v>41</v>
      </c>
      <c r="G5" s="127"/>
      <c r="H5" s="156"/>
      <c r="I5" s="156"/>
      <c r="J5" s="156"/>
      <c r="K5" s="108"/>
      <c r="L5" s="31" t="str">
        <f t="shared" ref="L5:L14" si="0">IF(OR(ISBLANK(C5), ISBLANK($C$20)),"",(C5-Intercept)/Slope)</f>
        <v/>
      </c>
      <c r="M5" s="32"/>
      <c r="N5" s="33"/>
      <c r="O5" s="25"/>
      <c r="P5" s="25"/>
      <c r="Q5" s="25"/>
      <c r="R5" s="39"/>
      <c r="S5" s="40"/>
      <c r="T5" s="11"/>
    </row>
    <row r="6" spans="1:29" ht="18.75" customHeight="1" x14ac:dyDescent="0.3">
      <c r="A6" s="48"/>
      <c r="B6" s="49"/>
      <c r="C6" s="50"/>
      <c r="D6" s="17"/>
      <c r="E6" s="16"/>
      <c r="F6" s="127"/>
      <c r="G6" s="127"/>
      <c r="H6" s="156"/>
      <c r="I6" s="156"/>
      <c r="J6" s="156"/>
      <c r="K6" s="47"/>
      <c r="L6" s="31" t="str">
        <f t="shared" si="0"/>
        <v/>
      </c>
      <c r="M6" s="34" t="str">
        <f t="shared" ref="M6:M11" si="1">IF(ISNUMBER(B6)=TRUE,L6/B6*100,"")</f>
        <v/>
      </c>
      <c r="N6" s="33" t="str">
        <f>IF(ISNUMBER(B6)=TRUE,(L6-B6)/B6,"")</f>
        <v/>
      </c>
      <c r="O6" s="25" t="str">
        <f>IF(ISNUMBER(B6)=TRUE,N6^2,"")</f>
        <v/>
      </c>
      <c r="P6" s="25"/>
      <c r="Q6" s="36"/>
      <c r="R6" s="39"/>
      <c r="S6" s="40"/>
      <c r="T6" s="3"/>
      <c r="U6" s="18"/>
      <c r="V6" s="18"/>
      <c r="W6" s="18"/>
      <c r="X6" s="18"/>
      <c r="Y6" s="18"/>
      <c r="Z6" s="18"/>
      <c r="AA6" s="18"/>
      <c r="AB6" s="18"/>
      <c r="AC6" s="18"/>
    </row>
    <row r="7" spans="1:29" ht="18.75" customHeight="1" x14ac:dyDescent="0.3">
      <c r="A7" s="46"/>
      <c r="B7" s="44"/>
      <c r="C7" s="45"/>
      <c r="D7" s="17"/>
      <c r="E7" s="16"/>
      <c r="F7" s="131" t="s">
        <v>35</v>
      </c>
      <c r="G7" s="131"/>
      <c r="H7" s="157"/>
      <c r="I7" s="157"/>
      <c r="J7" s="157"/>
      <c r="K7" s="47"/>
      <c r="L7" s="31" t="str">
        <f t="shared" si="0"/>
        <v/>
      </c>
      <c r="M7" s="34" t="str">
        <f t="shared" si="1"/>
        <v/>
      </c>
      <c r="N7" s="33" t="str">
        <f t="shared" ref="N7:N14" si="2">IF(ISNUMBER(B7)=TRUE,(L7-B7)/B7,"")</f>
        <v/>
      </c>
      <c r="O7" s="25" t="str">
        <f t="shared" ref="O7:O14" si="3">IF(ISNUMBER(B7)=TRUE,N7^2,"")</f>
        <v/>
      </c>
      <c r="P7" s="25"/>
      <c r="Q7" s="36"/>
      <c r="R7" s="39"/>
      <c r="S7" s="40"/>
      <c r="T7" s="3"/>
      <c r="U7" s="18"/>
      <c r="V7" s="18"/>
      <c r="W7" s="18"/>
      <c r="X7" s="18"/>
      <c r="Y7" s="18"/>
      <c r="Z7" s="18"/>
      <c r="AA7" s="18"/>
      <c r="AB7" s="18"/>
      <c r="AC7" s="18"/>
    </row>
    <row r="8" spans="1:29" ht="18.75" customHeight="1" x14ac:dyDescent="0.3">
      <c r="A8" s="48"/>
      <c r="B8" s="49"/>
      <c r="C8" s="50"/>
      <c r="D8" s="17"/>
      <c r="E8" s="16"/>
      <c r="F8" s="127" t="s">
        <v>13</v>
      </c>
      <c r="G8" s="130"/>
      <c r="H8" s="169"/>
      <c r="I8" s="170"/>
      <c r="J8" s="171"/>
      <c r="K8" s="47"/>
      <c r="L8" s="31" t="str">
        <f t="shared" si="0"/>
        <v/>
      </c>
      <c r="M8" s="34" t="str">
        <f t="shared" si="1"/>
        <v/>
      </c>
      <c r="N8" s="33" t="str">
        <f t="shared" si="2"/>
        <v/>
      </c>
      <c r="O8" s="25" t="str">
        <f t="shared" si="3"/>
        <v/>
      </c>
      <c r="P8" s="25"/>
      <c r="Q8" s="36"/>
      <c r="R8" s="39"/>
      <c r="S8" s="40"/>
      <c r="T8" s="3"/>
      <c r="U8" s="18"/>
      <c r="V8" s="18"/>
      <c r="W8" s="18"/>
      <c r="X8" s="18"/>
      <c r="Y8" s="18"/>
      <c r="Z8" s="18"/>
      <c r="AA8" s="18"/>
      <c r="AB8" s="18"/>
      <c r="AC8" s="18"/>
    </row>
    <row r="9" spans="1:29" ht="18.75" customHeight="1" x14ac:dyDescent="0.3">
      <c r="A9" s="46"/>
      <c r="B9" s="44"/>
      <c r="C9" s="45"/>
      <c r="D9" s="17"/>
      <c r="E9" s="16"/>
      <c r="F9" s="131" t="s">
        <v>14</v>
      </c>
      <c r="G9" s="131"/>
      <c r="H9" s="157"/>
      <c r="I9" s="157"/>
      <c r="J9" s="157"/>
      <c r="K9" s="47"/>
      <c r="L9" s="31" t="str">
        <f t="shared" si="0"/>
        <v/>
      </c>
      <c r="M9" s="34" t="str">
        <f t="shared" si="1"/>
        <v/>
      </c>
      <c r="N9" s="33" t="str">
        <f t="shared" si="2"/>
        <v/>
      </c>
      <c r="O9" s="25" t="str">
        <f t="shared" si="3"/>
        <v/>
      </c>
      <c r="P9" s="25"/>
      <c r="Q9" s="36"/>
      <c r="R9" s="39"/>
      <c r="S9" s="40"/>
      <c r="T9" s="3"/>
      <c r="U9" s="18"/>
      <c r="V9" s="18"/>
      <c r="W9" s="18"/>
      <c r="X9" s="18"/>
      <c r="Y9" s="18"/>
      <c r="Z9" s="18"/>
      <c r="AA9" s="18"/>
      <c r="AB9" s="18"/>
      <c r="AC9" s="18"/>
    </row>
    <row r="10" spans="1:29" ht="18.75" customHeight="1" x14ac:dyDescent="0.3">
      <c r="A10" s="48"/>
      <c r="B10" s="49"/>
      <c r="C10" s="50"/>
      <c r="D10" s="17"/>
      <c r="E10" s="16">
        <v>1</v>
      </c>
      <c r="F10" s="127" t="s">
        <v>15</v>
      </c>
      <c r="G10" s="130"/>
      <c r="H10" s="169"/>
      <c r="I10" s="170"/>
      <c r="J10" s="171"/>
      <c r="K10" s="47"/>
      <c r="L10" s="31" t="str">
        <f t="shared" si="0"/>
        <v/>
      </c>
      <c r="M10" s="34" t="str">
        <f t="shared" si="1"/>
        <v/>
      </c>
      <c r="N10" s="33" t="str">
        <f t="shared" si="2"/>
        <v/>
      </c>
      <c r="O10" s="25" t="str">
        <f t="shared" si="3"/>
        <v/>
      </c>
      <c r="P10" s="25"/>
      <c r="Q10" s="25"/>
      <c r="R10" s="25"/>
      <c r="S10" s="25"/>
      <c r="T10" s="25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ht="18.75" customHeight="1" x14ac:dyDescent="0.3">
      <c r="A11" s="46"/>
      <c r="B11" s="44"/>
      <c r="C11" s="45"/>
      <c r="D11" s="17"/>
      <c r="E11" s="16"/>
      <c r="F11" s="131" t="s">
        <v>57</v>
      </c>
      <c r="G11" s="131"/>
      <c r="H11" s="157"/>
      <c r="I11" s="157"/>
      <c r="J11" s="157"/>
      <c r="K11" s="47"/>
      <c r="L11" s="31" t="str">
        <f t="shared" si="0"/>
        <v/>
      </c>
      <c r="M11" s="34" t="str">
        <f t="shared" si="1"/>
        <v/>
      </c>
      <c r="N11" s="33" t="str">
        <f t="shared" si="2"/>
        <v/>
      </c>
      <c r="O11" s="25" t="str">
        <f t="shared" si="3"/>
        <v/>
      </c>
      <c r="P11" s="25"/>
      <c r="Q11" s="25"/>
      <c r="R11" s="25"/>
      <c r="S11" s="25"/>
      <c r="T11" s="25"/>
      <c r="U11" s="18"/>
      <c r="V11" s="18"/>
      <c r="W11" s="18"/>
      <c r="X11" s="18"/>
      <c r="Y11" s="18"/>
      <c r="Z11" s="18"/>
      <c r="AA11" s="18"/>
      <c r="AB11" s="18"/>
      <c r="AC11" s="18"/>
    </row>
    <row r="12" spans="1:29" ht="18.75" customHeight="1" x14ac:dyDescent="0.3">
      <c r="A12" s="48"/>
      <c r="B12" s="49"/>
      <c r="C12" s="50"/>
      <c r="D12" s="17"/>
      <c r="E12" s="16"/>
      <c r="F12" s="127" t="s">
        <v>37</v>
      </c>
      <c r="G12" s="130"/>
      <c r="H12" s="169"/>
      <c r="I12" s="170"/>
      <c r="J12" s="171"/>
      <c r="K12" s="47"/>
      <c r="L12" s="31" t="str">
        <f t="shared" si="0"/>
        <v/>
      </c>
      <c r="M12" s="34" t="str">
        <f>IF(ISNUMBER(B12)=TRUE,L12/B12*100,"")</f>
        <v/>
      </c>
      <c r="N12" s="33" t="str">
        <f t="shared" si="2"/>
        <v/>
      </c>
      <c r="O12" s="25" t="str">
        <f t="shared" si="3"/>
        <v/>
      </c>
      <c r="P12" s="25"/>
      <c r="Q12" s="25"/>
      <c r="R12" s="25"/>
      <c r="S12" s="25"/>
      <c r="T12" s="25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ht="18.75" customHeight="1" x14ac:dyDescent="0.3">
      <c r="A13" s="46"/>
      <c r="B13" s="44"/>
      <c r="C13" s="45"/>
      <c r="D13" s="17"/>
      <c r="E13" s="16"/>
      <c r="F13" s="131" t="s">
        <v>10</v>
      </c>
      <c r="G13" s="131"/>
      <c r="H13" s="157"/>
      <c r="I13" s="157"/>
      <c r="J13" s="157"/>
      <c r="K13" s="47"/>
      <c r="L13" s="31" t="str">
        <f t="shared" si="0"/>
        <v/>
      </c>
      <c r="M13" s="34" t="str">
        <f t="shared" ref="M13:M14" si="4">IF(ISNUMBER(B13)=TRUE,L13/B13*100,"")</f>
        <v/>
      </c>
      <c r="N13" s="33" t="str">
        <f t="shared" si="2"/>
        <v/>
      </c>
      <c r="O13" s="25" t="str">
        <f t="shared" si="3"/>
        <v/>
      </c>
      <c r="P13" s="25"/>
      <c r="Q13" s="25"/>
      <c r="R13" s="25"/>
      <c r="S13" s="25"/>
      <c r="T13" s="25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ht="18.75" customHeight="1" thickBot="1" x14ac:dyDescent="0.35">
      <c r="A14" s="70"/>
      <c r="B14" s="56"/>
      <c r="C14" s="57"/>
      <c r="D14" s="17"/>
      <c r="E14" s="16"/>
      <c r="F14" s="127" t="s">
        <v>11</v>
      </c>
      <c r="G14" s="127"/>
      <c r="H14" s="172"/>
      <c r="I14" s="173"/>
      <c r="J14" s="174"/>
      <c r="K14" s="26"/>
      <c r="L14" s="31" t="str">
        <f t="shared" si="0"/>
        <v/>
      </c>
      <c r="M14" s="34" t="str">
        <f t="shared" si="4"/>
        <v/>
      </c>
      <c r="N14" s="33" t="str">
        <f t="shared" si="2"/>
        <v/>
      </c>
      <c r="O14" s="25" t="str">
        <f t="shared" si="3"/>
        <v/>
      </c>
      <c r="P14" s="25"/>
      <c r="Q14" s="25"/>
      <c r="R14" s="25"/>
      <c r="S14" s="25"/>
      <c r="T14" s="25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 ht="18.75" customHeight="1" x14ac:dyDescent="0.3">
      <c r="A15" s="42"/>
      <c r="B15" s="55"/>
      <c r="C15" s="41"/>
      <c r="D15" s="17"/>
      <c r="E15" s="16"/>
      <c r="F15" s="155" t="s">
        <v>9</v>
      </c>
      <c r="G15" s="155"/>
      <c r="H15" s="175"/>
      <c r="I15" s="176"/>
      <c r="J15" s="177"/>
      <c r="K15" s="26"/>
      <c r="L15" s="32"/>
      <c r="M15" s="33"/>
      <c r="N15" s="33"/>
      <c r="O15" s="35"/>
      <c r="P15" s="25"/>
      <c r="Q15" s="25"/>
      <c r="R15" s="25"/>
      <c r="S15" s="25"/>
      <c r="T15" s="25"/>
      <c r="U15" s="18"/>
      <c r="V15" s="18"/>
      <c r="W15" s="18"/>
      <c r="X15" s="18"/>
      <c r="Y15" s="18"/>
      <c r="Z15" s="18"/>
      <c r="AA15" s="18"/>
      <c r="AB15" s="18"/>
      <c r="AC15" s="18"/>
    </row>
    <row r="16" spans="1:29" ht="18.75" customHeight="1" x14ac:dyDescent="0.3">
      <c r="A16" s="42"/>
      <c r="B16" s="55"/>
      <c r="C16" s="41"/>
      <c r="D16" s="13"/>
      <c r="E16" s="16"/>
      <c r="F16" s="128" t="s">
        <v>16</v>
      </c>
      <c r="G16" s="128"/>
      <c r="H16" s="178"/>
      <c r="I16" s="179"/>
      <c r="J16" s="180"/>
      <c r="K16" s="26"/>
      <c r="L16" s="32"/>
      <c r="M16" s="33"/>
      <c r="N16" s="33"/>
      <c r="O16" s="25">
        <f>SUM(O6:O14)</f>
        <v>0</v>
      </c>
      <c r="P16" s="25"/>
      <c r="Q16" s="25"/>
      <c r="R16" s="25"/>
      <c r="S16" s="25"/>
      <c r="T16" s="25"/>
      <c r="U16" s="18"/>
      <c r="V16" s="18"/>
      <c r="W16" s="18"/>
      <c r="X16" s="18"/>
      <c r="Y16" s="18"/>
      <c r="Z16" s="18"/>
      <c r="AA16" s="18"/>
      <c r="AB16" s="18"/>
      <c r="AC16" s="18"/>
    </row>
    <row r="17" spans="1:29" ht="18.75" customHeight="1" x14ac:dyDescent="0.3">
      <c r="A17" s="136"/>
      <c r="B17" s="136"/>
      <c r="C17" s="17"/>
      <c r="D17" s="17"/>
      <c r="E17" s="17"/>
      <c r="F17" s="155" t="s">
        <v>25</v>
      </c>
      <c r="G17" s="155"/>
      <c r="H17" s="175"/>
      <c r="I17" s="176"/>
      <c r="J17" s="177"/>
      <c r="K17" s="26"/>
      <c r="L17" s="28"/>
      <c r="M17" s="25"/>
      <c r="N17" s="25"/>
      <c r="O17" s="25">
        <f>COUNT(B6:B14)</f>
        <v>0</v>
      </c>
      <c r="P17" s="25"/>
      <c r="Q17" s="25"/>
      <c r="R17" s="25"/>
      <c r="S17" s="25"/>
      <c r="T17" s="25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ht="29.25" customHeight="1" x14ac:dyDescent="0.3">
      <c r="A18" s="151" t="s">
        <v>46</v>
      </c>
      <c r="B18" s="152"/>
      <c r="C18" s="153"/>
      <c r="D18" s="111" t="s">
        <v>44</v>
      </c>
      <c r="E18" s="58"/>
      <c r="F18" s="128" t="s">
        <v>48</v>
      </c>
      <c r="G18" s="128"/>
      <c r="H18" s="178"/>
      <c r="I18" s="179"/>
      <c r="J18" s="180"/>
      <c r="K18" s="26"/>
      <c r="L18" s="27"/>
      <c r="M18" s="25"/>
      <c r="N18" s="25"/>
      <c r="O18" s="25">
        <v>2</v>
      </c>
      <c r="P18" s="25"/>
      <c r="Q18" s="25"/>
      <c r="R18" s="25"/>
      <c r="S18" s="25"/>
      <c r="T18" s="25"/>
      <c r="U18" s="18"/>
      <c r="V18" s="18"/>
      <c r="W18" s="18"/>
      <c r="X18" s="18"/>
      <c r="Y18" s="18"/>
      <c r="Z18" s="18"/>
      <c r="AA18" s="18"/>
      <c r="AB18" s="18"/>
      <c r="AC18" s="18"/>
    </row>
    <row r="19" spans="1:29" ht="18.75" customHeight="1" x14ac:dyDescent="0.3">
      <c r="A19" s="112" t="s">
        <v>47</v>
      </c>
      <c r="B19" s="117"/>
      <c r="C19" s="118" t="str">
        <f>IF(ISBLANK(C5),"",CORREL(B5:B14,C5:C14))</f>
        <v/>
      </c>
      <c r="D19" s="74" t="str">
        <f>IF(C19="","",IF($C$19&lt;0.995,"FAIL","PASS"))</f>
        <v/>
      </c>
      <c r="E19" s="59"/>
      <c r="F19" s="154" t="s">
        <v>23</v>
      </c>
      <c r="G19" s="154"/>
      <c r="H19" s="181"/>
      <c r="I19" s="181"/>
      <c r="J19" s="181"/>
      <c r="K19" s="21"/>
      <c r="L19" s="27"/>
      <c r="M19" s="25"/>
      <c r="N19" s="25"/>
      <c r="O19" s="25">
        <f>SQRT(O16/(O17-O18))*100</f>
        <v>0</v>
      </c>
      <c r="P19" s="25"/>
      <c r="Q19" s="25"/>
      <c r="R19" s="25"/>
      <c r="S19" s="25"/>
      <c r="T19" s="25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 ht="18.75" x14ac:dyDescent="0.3">
      <c r="A20" s="113" t="s">
        <v>17</v>
      </c>
      <c r="B20" s="119"/>
      <c r="C20" s="120" t="str">
        <f>IF(ISBLANK(C5),"",SLOPE(C5:C14,B5:B14))</f>
        <v/>
      </c>
      <c r="D20" s="71"/>
      <c r="E20" s="16"/>
      <c r="F20" s="182" t="s">
        <v>2</v>
      </c>
      <c r="G20" s="182"/>
      <c r="H20" s="182"/>
      <c r="I20" s="182"/>
      <c r="J20" s="182"/>
      <c r="K20" s="21"/>
      <c r="L20" s="27"/>
      <c r="M20" s="25"/>
      <c r="N20" s="25"/>
      <c r="O20" s="35"/>
      <c r="P20" s="25"/>
      <c r="Q20" s="25"/>
      <c r="R20" s="25"/>
      <c r="S20" s="25"/>
      <c r="T20" s="25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ht="18.75" x14ac:dyDescent="0.3">
      <c r="A21" s="114" t="s">
        <v>50</v>
      </c>
      <c r="B21" s="121"/>
      <c r="C21" s="122" t="str">
        <f>IF(ISBLANK(C5),"",INTERCEPT(C5:C14,B5:B14))</f>
        <v/>
      </c>
      <c r="D21" s="30"/>
      <c r="E21" s="16"/>
      <c r="F21" s="168" t="s">
        <v>8</v>
      </c>
      <c r="G21" s="168"/>
      <c r="H21" s="168"/>
      <c r="I21" s="168"/>
      <c r="J21" s="168"/>
      <c r="K21" s="21"/>
      <c r="L21" s="27"/>
      <c r="M21" s="25"/>
      <c r="N21" s="25"/>
      <c r="O21" s="35"/>
      <c r="P21" s="25"/>
      <c r="Q21" s="25"/>
      <c r="R21" s="25"/>
      <c r="S21" s="25"/>
      <c r="T21" s="25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 ht="18.75" customHeight="1" x14ac:dyDescent="0.3">
      <c r="A22" s="113" t="s">
        <v>53</v>
      </c>
      <c r="B22" s="119"/>
      <c r="C22" s="123" t="str">
        <f>IF(ISBLANK(C5),"",ABS((-Intercept/Slope)))</f>
        <v/>
      </c>
      <c r="D22" s="30"/>
      <c r="E22" s="16"/>
      <c r="F22" s="167" t="s">
        <v>45</v>
      </c>
      <c r="G22" s="167"/>
      <c r="H22" s="167"/>
      <c r="I22" s="167"/>
      <c r="J22" s="167"/>
      <c r="K22" s="21"/>
      <c r="L22" s="27"/>
      <c r="M22" s="25"/>
      <c r="N22" s="25"/>
      <c r="O22" s="35"/>
      <c r="P22" s="37"/>
      <c r="Q22" s="36"/>
      <c r="R22" s="7"/>
      <c r="S22" s="3"/>
      <c r="T22" s="3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ht="15.75" customHeight="1" x14ac:dyDescent="0.3">
      <c r="A23" s="115" t="s">
        <v>32</v>
      </c>
      <c r="B23" s="124"/>
      <c r="C23" s="125" t="str">
        <f>IF(ISBLANK(C5),"",O19)</f>
        <v/>
      </c>
      <c r="D23" s="13"/>
      <c r="E23" s="16"/>
      <c r="F23" s="167"/>
      <c r="G23" s="167"/>
      <c r="H23" s="167"/>
      <c r="I23" s="167"/>
      <c r="J23" s="167"/>
      <c r="K23" s="21"/>
      <c r="L23" s="11"/>
      <c r="M23" s="5"/>
      <c r="N23" s="5"/>
      <c r="O23" s="8"/>
      <c r="P23" s="19"/>
      <c r="Q23" s="1"/>
      <c r="R23" s="7"/>
      <c r="S23" s="3"/>
      <c r="T23" s="3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 ht="18.75" customHeight="1" x14ac:dyDescent="0.3">
      <c r="A24" s="116" t="s">
        <v>51</v>
      </c>
      <c r="B24" s="126"/>
      <c r="C24" s="116"/>
      <c r="D24" s="23"/>
      <c r="E24" s="13"/>
      <c r="F24" s="168" t="s">
        <v>39</v>
      </c>
      <c r="G24" s="168"/>
      <c r="H24" s="168"/>
      <c r="I24" s="168"/>
      <c r="J24" s="168"/>
      <c r="K24" s="21"/>
      <c r="L24" s="11"/>
      <c r="M24" s="5"/>
      <c r="N24" s="5"/>
      <c r="O24" s="8"/>
      <c r="P24" s="19"/>
      <c r="Q24" s="1"/>
      <c r="R24" s="7"/>
      <c r="S24" s="3"/>
      <c r="T24" s="3"/>
      <c r="U24" s="18"/>
      <c r="V24" s="18"/>
      <c r="W24" s="18"/>
      <c r="X24" s="18"/>
      <c r="Y24" s="18"/>
      <c r="Z24" s="18"/>
      <c r="AA24" s="18"/>
      <c r="AB24" s="18"/>
      <c r="AC24" s="18"/>
    </row>
    <row r="25" spans="1:29" ht="22.5" customHeight="1" x14ac:dyDescent="0.3">
      <c r="A25" s="22"/>
      <c r="B25" s="13"/>
      <c r="C25" s="54"/>
      <c r="D25" s="23"/>
      <c r="E25" s="16"/>
      <c r="F25" s="168" t="s">
        <v>55</v>
      </c>
      <c r="G25" s="168"/>
      <c r="H25" s="168"/>
      <c r="I25" s="168"/>
      <c r="J25" s="168"/>
      <c r="K25" s="21"/>
      <c r="L25" s="11"/>
      <c r="M25" s="5"/>
      <c r="N25" s="5"/>
      <c r="O25" s="8"/>
      <c r="P25" s="19"/>
      <c r="Q25" s="1"/>
      <c r="R25" s="7"/>
      <c r="S25" s="3"/>
      <c r="T25" s="3"/>
      <c r="U25" s="18"/>
      <c r="V25" s="18"/>
      <c r="W25" s="18"/>
      <c r="X25" s="18"/>
      <c r="Y25" s="18"/>
      <c r="Z25" s="18"/>
      <c r="AA25" s="18"/>
      <c r="AB25" s="18"/>
      <c r="AC25" s="18"/>
    </row>
    <row r="26" spans="1:29" ht="20.25" customHeight="1" x14ac:dyDescent="0.3">
      <c r="A26" s="137" t="s">
        <v>19</v>
      </c>
      <c r="B26" s="138"/>
      <c r="C26" s="95"/>
      <c r="D26" s="16"/>
      <c r="E26" s="16"/>
      <c r="F26" s="168" t="s">
        <v>56</v>
      </c>
      <c r="G26" s="168"/>
      <c r="H26" s="168"/>
      <c r="I26" s="168"/>
      <c r="J26" s="168"/>
      <c r="K26" s="21"/>
      <c r="L26" s="11"/>
      <c r="M26" s="5"/>
      <c r="N26" s="5"/>
      <c r="O26" s="8"/>
      <c r="P26" s="19"/>
      <c r="Q26" s="1"/>
      <c r="R26" s="7"/>
      <c r="S26" s="3"/>
      <c r="T26" s="3"/>
      <c r="U26" s="18"/>
      <c r="V26" s="18"/>
      <c r="W26" s="18"/>
      <c r="X26" s="18"/>
      <c r="Y26" s="18"/>
      <c r="Z26" s="18"/>
      <c r="AA26" s="18"/>
      <c r="AB26" s="18"/>
      <c r="AC26" s="18"/>
    </row>
    <row r="27" spans="1:29" ht="15.75" x14ac:dyDescent="0.3">
      <c r="A27" s="139" t="s">
        <v>20</v>
      </c>
      <c r="B27" s="140"/>
      <c r="C27" s="96"/>
      <c r="D27" s="16"/>
      <c r="E27" s="16"/>
      <c r="F27" s="13"/>
      <c r="G27" s="13"/>
      <c r="H27" s="13"/>
      <c r="I27" s="13"/>
      <c r="J27" s="13"/>
      <c r="K27" s="21"/>
      <c r="L27" s="11"/>
      <c r="M27" s="5"/>
      <c r="N27" s="5"/>
      <c r="O27" s="8"/>
      <c r="P27" s="19"/>
      <c r="Q27" s="1"/>
      <c r="R27" s="7"/>
      <c r="S27" s="3"/>
      <c r="T27" s="3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ht="75" customHeight="1" x14ac:dyDescent="0.2">
      <c r="A28" s="141" t="s">
        <v>18</v>
      </c>
      <c r="B28" s="142"/>
      <c r="C28" s="93" t="s">
        <v>1</v>
      </c>
      <c r="D28" s="93" t="s">
        <v>30</v>
      </c>
      <c r="E28" s="141" t="s">
        <v>42</v>
      </c>
      <c r="F28" s="142"/>
      <c r="G28" s="93" t="s">
        <v>43</v>
      </c>
      <c r="H28" s="93" t="s">
        <v>54</v>
      </c>
      <c r="I28" s="93" t="s">
        <v>12</v>
      </c>
      <c r="J28" s="94" t="s">
        <v>21</v>
      </c>
      <c r="K28" s="94" t="s">
        <v>44</v>
      </c>
      <c r="L28" s="9"/>
      <c r="M28" s="5"/>
      <c r="N28" s="5"/>
      <c r="O28" s="5"/>
      <c r="P28" s="11"/>
      <c r="Q28" s="11"/>
      <c r="R28" s="11"/>
      <c r="S28" s="11"/>
      <c r="T28" s="11"/>
    </row>
    <row r="29" spans="1:29" ht="20.100000000000001" customHeight="1" x14ac:dyDescent="0.3">
      <c r="A29" s="143" t="s">
        <v>49</v>
      </c>
      <c r="B29" s="144"/>
      <c r="C29" s="102"/>
      <c r="D29" s="100"/>
      <c r="E29" s="149"/>
      <c r="F29" s="150"/>
      <c r="G29" s="75" t="str">
        <f>IF(OR(ISBLANK(E29), ISBLANK($C$20)),"",(E29-Intercept)/Slope)</f>
        <v/>
      </c>
      <c r="H29" s="76" t="str">
        <f>IF(C29="","",D29/C29)</f>
        <v/>
      </c>
      <c r="I29" s="77" t="str">
        <f t="shared" ref="I29:I32" si="5">IF(E29="","",IF(E29&gt;MAX($C$5:$C$14),"Abs Over Range",IF(OR(ISBLANK(G29),ISBLANK($C$20)),"",IF(ISBLANK(D29),"DF Error",G29*H29))))</f>
        <v/>
      </c>
      <c r="J29" s="78" t="str">
        <f>IF(ISBLANK(E29),"",I29/C26)</f>
        <v/>
      </c>
      <c r="K29" s="79" t="str">
        <f>IF(I29="","",IF((OR($J29&gt;=1.101,$J29&lt;=0.899)),"Fail","Pass"))</f>
        <v/>
      </c>
      <c r="L29" s="2"/>
      <c r="M29" s="5"/>
      <c r="N29" s="5"/>
      <c r="O29" s="5"/>
      <c r="P29" s="11"/>
      <c r="Q29" s="11"/>
      <c r="R29" s="11"/>
      <c r="S29" s="11"/>
      <c r="T29" s="11"/>
    </row>
    <row r="30" spans="1:29" ht="20.100000000000001" customHeight="1" x14ac:dyDescent="0.3">
      <c r="A30" s="145" t="s">
        <v>31</v>
      </c>
      <c r="B30" s="146"/>
      <c r="C30" s="98"/>
      <c r="D30" s="101"/>
      <c r="E30" s="147"/>
      <c r="F30" s="148"/>
      <c r="G30" s="80" t="str">
        <f>IF(OR(ISBLANK(E30), ISBLANK($C$20)),"",(E30-Intercept)/Slope)</f>
        <v/>
      </c>
      <c r="H30" s="81" t="str">
        <f t="shared" ref="H30:H43" si="6">IF(C30="","",D30/C30)</f>
        <v/>
      </c>
      <c r="I30" s="82" t="str">
        <f t="shared" si="5"/>
        <v/>
      </c>
      <c r="J30" s="83" t="str">
        <f>IF(ISBLANK(E30),"",I30/C27)</f>
        <v/>
      </c>
      <c r="K30" s="84" t="str">
        <f>IF(I30="","",IF((OR($J30&gt;=1.101,$J30&lt;=0.899)),"Fail","Pass"))</f>
        <v/>
      </c>
      <c r="L30" s="24"/>
      <c r="M30" s="25"/>
      <c r="N30" s="5"/>
      <c r="O30" s="5"/>
      <c r="P30" s="11"/>
      <c r="Q30" s="11"/>
      <c r="R30" s="11"/>
      <c r="S30" s="11"/>
      <c r="T30" s="11"/>
    </row>
    <row r="31" spans="1:29" ht="20.100000000000001" customHeight="1" thickBot="1" x14ac:dyDescent="0.35">
      <c r="A31" s="143" t="s">
        <v>22</v>
      </c>
      <c r="B31" s="144"/>
      <c r="C31" s="102"/>
      <c r="D31" s="100"/>
      <c r="E31" s="149"/>
      <c r="F31" s="150"/>
      <c r="G31" s="75" t="str">
        <f>IF(OR(ISBLANK(E31), ISBLANK($C$20)),"",(E31-Intercept)/Slope)</f>
        <v/>
      </c>
      <c r="H31" s="76" t="str">
        <f t="shared" si="6"/>
        <v/>
      </c>
      <c r="I31" s="77" t="str">
        <f t="shared" si="5"/>
        <v/>
      </c>
      <c r="J31" s="85"/>
      <c r="K31" s="86" t="str">
        <f>IF(ISBLANK(E31),"",IF(ISBLANK(H19),"Need LOD in H19",IF(E31="","",IF(ABS(I31)&gt;=$H$19,"Check Blank","Blank OK"))))</f>
        <v/>
      </c>
      <c r="L31" s="2"/>
      <c r="M31" s="5"/>
      <c r="N31" s="5"/>
      <c r="O31" s="5"/>
      <c r="P31" s="11"/>
      <c r="Q31" s="11"/>
      <c r="R31" s="11"/>
      <c r="S31" s="11"/>
      <c r="T31" s="11"/>
    </row>
    <row r="32" spans="1:29" ht="20.100000000000001" customHeight="1" x14ac:dyDescent="0.25">
      <c r="A32" s="132"/>
      <c r="B32" s="133"/>
      <c r="C32" s="98"/>
      <c r="D32" s="101"/>
      <c r="E32" s="147"/>
      <c r="F32" s="148"/>
      <c r="G32" s="80" t="str">
        <f>IF(OR(ISBLANK(E32), ISBLANK($C$20)),"",(E32-Intercept)/Slope)</f>
        <v/>
      </c>
      <c r="H32" s="81" t="str">
        <f t="shared" si="6"/>
        <v/>
      </c>
      <c r="I32" s="82" t="str">
        <f t="shared" si="5"/>
        <v/>
      </c>
      <c r="J32" s="87" t="s">
        <v>26</v>
      </c>
      <c r="K32" s="88"/>
      <c r="L32" s="25" t="b">
        <f>ISNUMBER(E32)</f>
        <v>0</v>
      </c>
      <c r="M32" s="25" t="b">
        <f>ISBLANK(H32)</f>
        <v>0</v>
      </c>
      <c r="N32" s="5"/>
      <c r="O32" s="5"/>
      <c r="P32" s="11"/>
      <c r="Q32" s="11"/>
      <c r="R32" s="11"/>
      <c r="S32" s="11"/>
      <c r="T32" s="11"/>
    </row>
    <row r="33" spans="1:20" ht="20.100000000000001" customHeight="1" x14ac:dyDescent="0.25">
      <c r="A33" s="134"/>
      <c r="B33" s="135"/>
      <c r="C33" s="102"/>
      <c r="D33" s="100"/>
      <c r="E33" s="149"/>
      <c r="F33" s="150"/>
      <c r="G33" s="75" t="str">
        <f t="shared" ref="G33:G43" si="7">IF(ISBLANK(E33)," ",(E33-Intercept)/Slope)</f>
        <v xml:space="preserve"> </v>
      </c>
      <c r="H33" s="76" t="str">
        <f t="shared" si="6"/>
        <v/>
      </c>
      <c r="I33" s="77" t="str">
        <f>IF(E33="","",IF(E33&gt;MAX($C$5:$C$14),"Abs Over Range",IF(OR(ISBLANK(G33),ISBLANK($C$20)),"",IF(ISBLANK(D33),"DF Error",G33*H33))))</f>
        <v/>
      </c>
      <c r="J33" s="89"/>
      <c r="K33" s="90"/>
      <c r="L33" s="25" t="b">
        <f t="shared" ref="L33:L43" si="8">ISNUMBER(E33)</f>
        <v>0</v>
      </c>
      <c r="M33" s="25" t="b">
        <f t="shared" ref="M33:M43" si="9">ISBLANK(H33)</f>
        <v>0</v>
      </c>
      <c r="N33" s="5"/>
      <c r="O33" s="5"/>
      <c r="P33" s="11"/>
      <c r="Q33" s="11"/>
      <c r="R33" s="11"/>
      <c r="S33" s="11"/>
      <c r="T33" s="11"/>
    </row>
    <row r="34" spans="1:20" ht="20.100000000000001" customHeight="1" x14ac:dyDescent="0.25">
      <c r="A34" s="132"/>
      <c r="B34" s="133"/>
      <c r="C34" s="98"/>
      <c r="D34" s="101"/>
      <c r="E34" s="147"/>
      <c r="F34" s="148"/>
      <c r="G34" s="80" t="str">
        <f t="shared" si="7"/>
        <v xml:space="preserve"> </v>
      </c>
      <c r="H34" s="81" t="str">
        <f t="shared" si="6"/>
        <v/>
      </c>
      <c r="I34" s="82" t="str">
        <f t="shared" ref="I34:I43" si="10">IF(E34="","",IF(E34&gt;MAX($C$5:$C$14),"Abs Over Range",IF(OR(ISBLANK(G34),ISBLANK($C$20)),"",IF(ISBLANK(D34),"DF Error",G34*H34))))</f>
        <v/>
      </c>
      <c r="J34" s="89"/>
      <c r="K34" s="90"/>
      <c r="L34" s="25" t="b">
        <f t="shared" si="8"/>
        <v>0</v>
      </c>
      <c r="M34" s="25" t="b">
        <f t="shared" si="9"/>
        <v>0</v>
      </c>
      <c r="N34" s="5"/>
      <c r="O34" s="5"/>
      <c r="P34" s="11"/>
      <c r="Q34" s="11"/>
      <c r="R34" s="11"/>
      <c r="S34" s="11"/>
      <c r="T34" s="11"/>
    </row>
    <row r="35" spans="1:20" ht="20.100000000000001" customHeight="1" x14ac:dyDescent="0.25">
      <c r="A35" s="134"/>
      <c r="B35" s="135"/>
      <c r="C35" s="102"/>
      <c r="D35" s="100"/>
      <c r="E35" s="149"/>
      <c r="F35" s="150"/>
      <c r="G35" s="75" t="str">
        <f t="shared" si="7"/>
        <v xml:space="preserve"> </v>
      </c>
      <c r="H35" s="76" t="str">
        <f t="shared" si="6"/>
        <v/>
      </c>
      <c r="I35" s="77" t="str">
        <f t="shared" si="10"/>
        <v/>
      </c>
      <c r="J35" s="89"/>
      <c r="K35" s="90"/>
      <c r="L35" s="25" t="b">
        <f t="shared" si="8"/>
        <v>0</v>
      </c>
      <c r="M35" s="25" t="b">
        <f t="shared" si="9"/>
        <v>0</v>
      </c>
      <c r="N35" s="5"/>
      <c r="O35" s="5"/>
      <c r="P35" s="10"/>
      <c r="Q35" s="10"/>
      <c r="R35" s="10"/>
      <c r="S35" s="11"/>
      <c r="T35" s="11"/>
    </row>
    <row r="36" spans="1:20" ht="20.100000000000001" customHeight="1" x14ac:dyDescent="0.25">
      <c r="A36" s="132"/>
      <c r="B36" s="133"/>
      <c r="C36" s="98"/>
      <c r="D36" s="101"/>
      <c r="E36" s="147"/>
      <c r="F36" s="148"/>
      <c r="G36" s="80" t="str">
        <f t="shared" si="7"/>
        <v xml:space="preserve"> </v>
      </c>
      <c r="H36" s="81" t="str">
        <f t="shared" si="6"/>
        <v/>
      </c>
      <c r="I36" s="82" t="str">
        <f t="shared" si="10"/>
        <v/>
      </c>
      <c r="J36" s="89"/>
      <c r="K36" s="90"/>
      <c r="L36" s="25" t="b">
        <f t="shared" si="8"/>
        <v>0</v>
      </c>
      <c r="M36" s="25" t="b">
        <f t="shared" si="9"/>
        <v>0</v>
      </c>
      <c r="N36" s="5"/>
      <c r="O36" s="5"/>
      <c r="P36" s="11"/>
      <c r="Q36" s="11"/>
      <c r="R36" s="11"/>
      <c r="S36" s="11"/>
      <c r="T36" s="11"/>
    </row>
    <row r="37" spans="1:20" ht="20.100000000000001" customHeight="1" x14ac:dyDescent="0.25">
      <c r="A37" s="134"/>
      <c r="B37" s="135"/>
      <c r="C37" s="102"/>
      <c r="D37" s="100"/>
      <c r="E37" s="149"/>
      <c r="F37" s="150"/>
      <c r="G37" s="75" t="str">
        <f t="shared" si="7"/>
        <v xml:space="preserve"> </v>
      </c>
      <c r="H37" s="76" t="str">
        <f t="shared" si="6"/>
        <v/>
      </c>
      <c r="I37" s="77" t="str">
        <f t="shared" si="10"/>
        <v/>
      </c>
      <c r="J37" s="89"/>
      <c r="K37" s="90"/>
      <c r="L37" s="25" t="b">
        <f t="shared" si="8"/>
        <v>0</v>
      </c>
      <c r="M37" s="25" t="b">
        <f t="shared" si="9"/>
        <v>0</v>
      </c>
      <c r="N37" s="5"/>
      <c r="O37" s="5"/>
      <c r="P37" s="11"/>
      <c r="Q37" s="11"/>
      <c r="R37" s="11"/>
      <c r="S37" s="11"/>
      <c r="T37" s="11"/>
    </row>
    <row r="38" spans="1:20" ht="20.100000000000001" customHeight="1" x14ac:dyDescent="0.25">
      <c r="A38" s="132"/>
      <c r="B38" s="133"/>
      <c r="C38" s="98"/>
      <c r="D38" s="101"/>
      <c r="E38" s="147"/>
      <c r="F38" s="148"/>
      <c r="G38" s="80" t="str">
        <f t="shared" si="7"/>
        <v xml:space="preserve"> </v>
      </c>
      <c r="H38" s="81" t="str">
        <f t="shared" si="6"/>
        <v/>
      </c>
      <c r="I38" s="82" t="str">
        <f t="shared" si="10"/>
        <v/>
      </c>
      <c r="J38" s="89"/>
      <c r="K38" s="90"/>
      <c r="L38" s="25" t="b">
        <f t="shared" si="8"/>
        <v>0</v>
      </c>
      <c r="M38" s="25" t="b">
        <f t="shared" si="9"/>
        <v>0</v>
      </c>
      <c r="N38" s="5"/>
      <c r="O38" s="5"/>
      <c r="P38" s="11"/>
      <c r="Q38" s="11"/>
      <c r="R38" s="11"/>
      <c r="S38" s="11"/>
      <c r="T38" s="11"/>
    </row>
    <row r="39" spans="1:20" ht="20.100000000000001" customHeight="1" x14ac:dyDescent="0.25">
      <c r="A39" s="134"/>
      <c r="B39" s="135"/>
      <c r="C39" s="102"/>
      <c r="D39" s="100"/>
      <c r="E39" s="149"/>
      <c r="F39" s="150"/>
      <c r="G39" s="75" t="str">
        <f t="shared" si="7"/>
        <v xml:space="preserve"> </v>
      </c>
      <c r="H39" s="76" t="str">
        <f t="shared" si="6"/>
        <v/>
      </c>
      <c r="I39" s="77" t="str">
        <f t="shared" si="10"/>
        <v/>
      </c>
      <c r="J39" s="89"/>
      <c r="K39" s="90"/>
      <c r="L39" s="25" t="b">
        <f t="shared" si="8"/>
        <v>0</v>
      </c>
      <c r="M39" s="25" t="b">
        <f t="shared" si="9"/>
        <v>0</v>
      </c>
      <c r="N39" s="5"/>
      <c r="O39" s="5"/>
      <c r="P39" s="11"/>
      <c r="Q39" s="11"/>
      <c r="R39" s="11"/>
      <c r="S39" s="11"/>
      <c r="T39" s="11"/>
    </row>
    <row r="40" spans="1:20" ht="20.100000000000001" customHeight="1" x14ac:dyDescent="0.25">
      <c r="A40" s="132"/>
      <c r="B40" s="133"/>
      <c r="C40" s="98"/>
      <c r="D40" s="101"/>
      <c r="E40" s="147"/>
      <c r="F40" s="148"/>
      <c r="G40" s="80" t="str">
        <f t="shared" si="7"/>
        <v xml:space="preserve"> </v>
      </c>
      <c r="H40" s="81" t="str">
        <f t="shared" si="6"/>
        <v/>
      </c>
      <c r="I40" s="82" t="str">
        <f t="shared" si="10"/>
        <v/>
      </c>
      <c r="J40" s="89"/>
      <c r="K40" s="90"/>
      <c r="L40" s="25" t="b">
        <f t="shared" si="8"/>
        <v>0</v>
      </c>
      <c r="M40" s="25" t="b">
        <f t="shared" si="9"/>
        <v>0</v>
      </c>
      <c r="N40" s="5"/>
      <c r="O40" s="5"/>
      <c r="P40" s="11"/>
      <c r="Q40" s="11"/>
      <c r="R40" s="11"/>
      <c r="S40" s="11"/>
      <c r="T40" s="11"/>
    </row>
    <row r="41" spans="1:20" ht="20.100000000000001" customHeight="1" x14ac:dyDescent="0.25">
      <c r="A41" s="134"/>
      <c r="B41" s="135"/>
      <c r="C41" s="102"/>
      <c r="D41" s="100"/>
      <c r="E41" s="149"/>
      <c r="F41" s="150"/>
      <c r="G41" s="75" t="str">
        <f t="shared" si="7"/>
        <v xml:space="preserve"> </v>
      </c>
      <c r="H41" s="76" t="str">
        <f t="shared" si="6"/>
        <v/>
      </c>
      <c r="I41" s="77" t="str">
        <f t="shared" si="10"/>
        <v/>
      </c>
      <c r="J41" s="89"/>
      <c r="K41" s="90"/>
      <c r="L41" s="25" t="b">
        <f t="shared" si="8"/>
        <v>0</v>
      </c>
      <c r="M41" s="25" t="b">
        <f t="shared" si="9"/>
        <v>0</v>
      </c>
      <c r="N41" s="5"/>
      <c r="O41" s="5"/>
      <c r="P41" s="11"/>
      <c r="Q41" s="11"/>
      <c r="R41" s="11"/>
      <c r="S41" s="11"/>
      <c r="T41" s="11"/>
    </row>
    <row r="42" spans="1:20" ht="20.100000000000001" customHeight="1" x14ac:dyDescent="0.25">
      <c r="A42" s="132"/>
      <c r="B42" s="133"/>
      <c r="C42" s="98"/>
      <c r="D42" s="101"/>
      <c r="E42" s="147"/>
      <c r="F42" s="148"/>
      <c r="G42" s="80" t="str">
        <f t="shared" si="7"/>
        <v xml:space="preserve"> </v>
      </c>
      <c r="H42" s="81" t="str">
        <f t="shared" si="6"/>
        <v/>
      </c>
      <c r="I42" s="82" t="str">
        <f t="shared" si="10"/>
        <v/>
      </c>
      <c r="J42" s="89"/>
      <c r="K42" s="90"/>
      <c r="L42" s="25" t="b">
        <f t="shared" si="8"/>
        <v>0</v>
      </c>
      <c r="M42" s="25" t="b">
        <f t="shared" si="9"/>
        <v>0</v>
      </c>
      <c r="N42" s="5"/>
      <c r="O42" s="5"/>
      <c r="P42" s="11"/>
      <c r="Q42" s="11"/>
      <c r="R42" s="11"/>
      <c r="S42" s="11"/>
      <c r="T42" s="11"/>
    </row>
    <row r="43" spans="1:20" ht="20.100000000000001" customHeight="1" thickBot="1" x14ac:dyDescent="0.3">
      <c r="A43" s="134"/>
      <c r="B43" s="135"/>
      <c r="C43" s="102"/>
      <c r="D43" s="100"/>
      <c r="E43" s="149"/>
      <c r="F43" s="150"/>
      <c r="G43" s="75" t="str">
        <f t="shared" si="7"/>
        <v xml:space="preserve"> </v>
      </c>
      <c r="H43" s="76" t="str">
        <f t="shared" si="6"/>
        <v/>
      </c>
      <c r="I43" s="77" t="str">
        <f t="shared" si="10"/>
        <v/>
      </c>
      <c r="J43" s="91"/>
      <c r="K43" s="92"/>
      <c r="L43" s="25" t="b">
        <f t="shared" si="8"/>
        <v>0</v>
      </c>
      <c r="M43" s="25" t="b">
        <f t="shared" si="9"/>
        <v>0</v>
      </c>
      <c r="N43" s="5"/>
      <c r="O43" s="5"/>
      <c r="P43" s="11"/>
      <c r="Q43" s="11"/>
      <c r="R43" s="11"/>
      <c r="S43" s="11"/>
      <c r="T43" s="11"/>
    </row>
    <row r="44" spans="1:20" ht="19.5" customHeight="1" x14ac:dyDescent="0.2">
      <c r="A44" s="61"/>
      <c r="B44" s="60"/>
      <c r="C44" s="60"/>
      <c r="D44" s="60"/>
      <c r="E44" s="62"/>
      <c r="F44" s="62"/>
      <c r="G44" s="60"/>
      <c r="H44" s="60"/>
      <c r="I44" s="60"/>
      <c r="J44" s="60"/>
      <c r="K44" s="63"/>
      <c r="L44" s="11"/>
      <c r="M44" s="11"/>
      <c r="N44" s="11"/>
      <c r="O44" s="11"/>
      <c r="P44" s="11"/>
      <c r="Q44" s="11"/>
      <c r="R44" s="11"/>
      <c r="S44" s="11"/>
    </row>
    <row r="45" spans="1:20" ht="19.5" customHeight="1" x14ac:dyDescent="0.25">
      <c r="A45" s="97" t="s">
        <v>26</v>
      </c>
      <c r="B45" s="64"/>
      <c r="C45" s="64"/>
      <c r="D45" s="64"/>
      <c r="E45" s="64"/>
      <c r="F45" s="64"/>
      <c r="G45" s="64"/>
      <c r="H45" s="64"/>
      <c r="I45" s="64"/>
      <c r="J45" s="64"/>
      <c r="K45" s="65"/>
      <c r="L45" s="11"/>
      <c r="M45" s="11"/>
      <c r="N45" s="11"/>
      <c r="O45" s="11"/>
      <c r="P45" s="11"/>
      <c r="Q45" s="11"/>
      <c r="R45" s="11"/>
      <c r="S45" s="11"/>
    </row>
    <row r="46" spans="1:20" ht="19.5" customHeight="1" x14ac:dyDescent="0.2">
      <c r="A46" s="66"/>
      <c r="B46" s="67"/>
      <c r="C46" s="67"/>
      <c r="D46" s="67"/>
      <c r="E46" s="67"/>
      <c r="F46" s="67"/>
      <c r="G46" s="67"/>
      <c r="H46" s="67"/>
      <c r="I46" s="67"/>
      <c r="J46" s="67"/>
      <c r="K46" s="68"/>
      <c r="L46" s="11"/>
      <c r="M46" s="11"/>
      <c r="N46" s="11"/>
      <c r="O46" s="11"/>
      <c r="P46" s="11"/>
      <c r="Q46" s="11"/>
      <c r="R46" s="11"/>
      <c r="S46" s="11"/>
    </row>
    <row r="47" spans="1:20" ht="19.5" customHeight="1" x14ac:dyDescent="0.2">
      <c r="A47" s="69"/>
      <c r="B47" s="64"/>
      <c r="C47" s="64"/>
      <c r="D47" s="64"/>
      <c r="E47" s="64"/>
      <c r="F47" s="64"/>
      <c r="G47" s="64"/>
      <c r="H47" s="64"/>
      <c r="I47" s="64"/>
      <c r="J47" s="64"/>
      <c r="K47" s="65"/>
      <c r="L47" s="11"/>
      <c r="M47" s="11"/>
      <c r="N47" s="11"/>
      <c r="O47" s="11"/>
      <c r="P47" s="11"/>
      <c r="Q47" s="11"/>
      <c r="R47" s="11"/>
      <c r="S47" s="11"/>
    </row>
    <row r="48" spans="1:20" ht="18.75" customHeight="1" x14ac:dyDescent="0.2">
      <c r="A48" s="66"/>
      <c r="B48" s="67"/>
      <c r="C48" s="67"/>
      <c r="D48" s="67"/>
      <c r="E48" s="67"/>
      <c r="F48" s="67"/>
      <c r="G48" s="67"/>
      <c r="H48" s="67"/>
      <c r="I48" s="67"/>
      <c r="J48" s="67"/>
      <c r="K48" s="68"/>
      <c r="L48" s="11"/>
      <c r="M48" s="11"/>
      <c r="N48" s="11"/>
      <c r="O48" s="11"/>
      <c r="P48" s="11"/>
      <c r="Q48" s="11"/>
      <c r="R48" s="11"/>
      <c r="S48" s="11"/>
    </row>
    <row r="49" spans="1:19" ht="18.75" customHeight="1" x14ac:dyDescent="0.2">
      <c r="A49" s="69"/>
      <c r="B49" s="64"/>
      <c r="C49" s="64"/>
      <c r="D49" s="64"/>
      <c r="E49" s="64"/>
      <c r="F49" s="64"/>
      <c r="G49" s="64"/>
      <c r="H49" s="64"/>
      <c r="I49" s="64"/>
      <c r="J49" s="64"/>
      <c r="K49" s="65"/>
      <c r="L49" s="11"/>
      <c r="M49" s="11"/>
      <c r="N49" s="11"/>
      <c r="O49" s="11"/>
      <c r="P49" s="11"/>
      <c r="Q49" s="11"/>
      <c r="R49" s="11"/>
      <c r="S49" s="11"/>
    </row>
    <row r="50" spans="1:19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1:19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19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</sheetData>
  <mergeCells count="78">
    <mergeCell ref="F22:J23"/>
    <mergeCell ref="F24:J24"/>
    <mergeCell ref="F25:J25"/>
    <mergeCell ref="F26:J26"/>
    <mergeCell ref="H8:J8"/>
    <mergeCell ref="H10:J10"/>
    <mergeCell ref="H12:J12"/>
    <mergeCell ref="H14:J14"/>
    <mergeCell ref="H15:J15"/>
    <mergeCell ref="H16:J16"/>
    <mergeCell ref="H17:J17"/>
    <mergeCell ref="H18:J18"/>
    <mergeCell ref="H19:J19"/>
    <mergeCell ref="F20:J20"/>
    <mergeCell ref="F21:J21"/>
    <mergeCell ref="A3:C3"/>
    <mergeCell ref="A1:C1"/>
    <mergeCell ref="A2:C2"/>
    <mergeCell ref="F3:J3"/>
    <mergeCell ref="H4:J4"/>
    <mergeCell ref="F4:G4"/>
    <mergeCell ref="G1:H1"/>
    <mergeCell ref="F19:G19"/>
    <mergeCell ref="F14:G14"/>
    <mergeCell ref="F15:G15"/>
    <mergeCell ref="F17:G17"/>
    <mergeCell ref="H5:J6"/>
    <mergeCell ref="H7:J7"/>
    <mergeCell ref="H9:J9"/>
    <mergeCell ref="H11:J11"/>
    <mergeCell ref="H13:J13"/>
    <mergeCell ref="E38:F38"/>
    <mergeCell ref="E39:F39"/>
    <mergeCell ref="E40:F40"/>
    <mergeCell ref="E34:F34"/>
    <mergeCell ref="E29:F29"/>
    <mergeCell ref="E32:F32"/>
    <mergeCell ref="E33:F33"/>
    <mergeCell ref="E31:F31"/>
    <mergeCell ref="E30:F30"/>
    <mergeCell ref="A43:B43"/>
    <mergeCell ref="E28:F28"/>
    <mergeCell ref="A37:B37"/>
    <mergeCell ref="E42:F42"/>
    <mergeCell ref="E43:F43"/>
    <mergeCell ref="E35:F35"/>
    <mergeCell ref="E36:F36"/>
    <mergeCell ref="E37:F37"/>
    <mergeCell ref="E41:F41"/>
    <mergeCell ref="A38:B38"/>
    <mergeCell ref="A39:B39"/>
    <mergeCell ref="A42:B42"/>
    <mergeCell ref="A33:B33"/>
    <mergeCell ref="A34:B34"/>
    <mergeCell ref="A35:B35"/>
    <mergeCell ref="A36:B36"/>
    <mergeCell ref="A40:B40"/>
    <mergeCell ref="A41:B41"/>
    <mergeCell ref="A32:B32"/>
    <mergeCell ref="A17:B17"/>
    <mergeCell ref="A26:B26"/>
    <mergeCell ref="A27:B27"/>
    <mergeCell ref="A28:B28"/>
    <mergeCell ref="A31:B31"/>
    <mergeCell ref="A30:B30"/>
    <mergeCell ref="A29:B29"/>
    <mergeCell ref="A18:C18"/>
    <mergeCell ref="F5:G6"/>
    <mergeCell ref="F18:G18"/>
    <mergeCell ref="M2:N2"/>
    <mergeCell ref="F10:G10"/>
    <mergeCell ref="F11:G11"/>
    <mergeCell ref="F13:G13"/>
    <mergeCell ref="F7:G7"/>
    <mergeCell ref="F12:G12"/>
    <mergeCell ref="F16:G16"/>
    <mergeCell ref="F8:G8"/>
    <mergeCell ref="F9:G9"/>
  </mergeCells>
  <phoneticPr fontId="5" type="noConversion"/>
  <conditionalFormatting sqref="I29:I43">
    <cfRule type="expression" dxfId="8" priority="39" stopIfTrue="1">
      <formula>ISERROR($I$32)</formula>
    </cfRule>
  </conditionalFormatting>
  <conditionalFormatting sqref="E29:F43">
    <cfRule type="cellIs" dxfId="7" priority="32" stopIfTrue="1" operator="greaterThan">
      <formula>MAX($C$5:$C$14)</formula>
    </cfRule>
  </conditionalFormatting>
  <conditionalFormatting sqref="H29:H43">
    <cfRule type="expression" dxfId="6" priority="20" stopIfTrue="1">
      <formula>ISERROR($I$32)</formula>
    </cfRule>
  </conditionalFormatting>
  <conditionalFormatting sqref="A29:G29 K29">
    <cfRule type="expression" dxfId="5" priority="40" stopIfTrue="1">
      <formula>$H$25="no"</formula>
    </cfRule>
  </conditionalFormatting>
  <conditionalFormatting sqref="A30:G30 K30">
    <cfRule type="expression" dxfId="4" priority="42" stopIfTrue="1">
      <formula>$H$25="yes"</formula>
    </cfRule>
  </conditionalFormatting>
  <conditionalFormatting sqref="K29">
    <cfRule type="expression" dxfId="3" priority="4">
      <formula>$K$29="Fail"</formula>
    </cfRule>
  </conditionalFormatting>
  <conditionalFormatting sqref="K30">
    <cfRule type="expression" dxfId="2" priority="3">
      <formula>$K$30="Fail"</formula>
    </cfRule>
  </conditionalFormatting>
  <conditionalFormatting sqref="K31">
    <cfRule type="expression" dxfId="1" priority="2">
      <formula>$K$31="Check Blank"</formula>
    </cfRule>
  </conditionalFormatting>
  <conditionalFormatting sqref="D19">
    <cfRule type="expression" dxfId="0" priority="1">
      <formula>$D$19="FAIL"</formula>
    </cfRule>
  </conditionalFormatting>
  <dataValidations disablePrompts="1" count="1">
    <dataValidation type="list" allowBlank="1" showInputMessage="1" showErrorMessage="1" promptTitle="Select Method" prompt="Select the method cited." sqref="J1">
      <formula1>$K$1:$K$3</formula1>
    </dataValidation>
  </dataValidations>
  <printOptions horizontalCentered="1" verticalCentered="1"/>
  <pageMargins left="0.2" right="0.2" top="0.75" bottom="1" header="0.3" footer="0.55000000000000004"/>
  <pageSetup scale="42" orientation="landscape" r:id="rId1"/>
  <headerFooter alignWithMargins="0">
    <oddHeader>&amp;CWI DNR Supplied Form.  This spreadsheet is only a guide and it is responsibility of the user to ensure that accurate results are reported</oddHeader>
    <oddFooter>&amp;LDate and time last saved: &amp;D &amp;T&amp;RFilename: &amp;Z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TP  Calculations</vt:lpstr>
      <vt:lpstr>Calibration Curve Visualization</vt:lpstr>
      <vt:lpstr>Intercept</vt:lpstr>
      <vt:lpstr>'TP  Calculations'!Print_Area</vt:lpstr>
      <vt:lpstr>Slope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2015-06-08T20:30:59Z</dcterms:created>
  <dcterms:modified xsi:type="dcterms:W3CDTF">2016-09-12T15:50:56Z</dcterms:modified>
</cp:coreProperties>
</file>